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vier Cruz\Desktop\Javier\Coordinación Técnica\TRANSPARENCIA\oficios\"/>
    </mc:Choice>
  </mc:AlternateContent>
  <bookViews>
    <workbookView xWindow="0" yWindow="900" windowWidth="24000" windowHeight="9735"/>
  </bookViews>
  <sheets>
    <sheet name="Tramites con varios datos DDUE" sheetId="1" r:id="rId1"/>
  </sheets>
  <calcPr calcId="152511"/>
</workbook>
</file>

<file path=xl/calcChain.xml><?xml version="1.0" encoding="utf-8"?>
<calcChain xmlns="http://schemas.openxmlformats.org/spreadsheetml/2006/main">
  <c r="J81" i="1" l="1"/>
  <c r="J83" i="1"/>
  <c r="J91" i="1"/>
  <c r="J94" i="1"/>
  <c r="J95" i="1"/>
  <c r="J96" i="1"/>
  <c r="J100" i="1"/>
  <c r="J102" i="1"/>
  <c r="J103" i="1"/>
  <c r="J110" i="1"/>
  <c r="J111" i="1"/>
  <c r="J116" i="1"/>
  <c r="J120" i="1"/>
  <c r="J125" i="1"/>
  <c r="J126" i="1"/>
  <c r="J128" i="1"/>
  <c r="J129" i="1"/>
  <c r="J136" i="1"/>
  <c r="J138" i="1"/>
  <c r="J139" i="1"/>
  <c r="J140" i="1"/>
  <c r="J144" i="1"/>
  <c r="J156" i="1"/>
  <c r="J159" i="1"/>
  <c r="J161" i="1"/>
  <c r="J162" i="1"/>
  <c r="J164" i="1"/>
  <c r="J166" i="1"/>
  <c r="J168" i="1"/>
  <c r="J5" i="1"/>
  <c r="J6" i="1"/>
  <c r="J9" i="1"/>
  <c r="J11" i="1"/>
  <c r="J32" i="1"/>
  <c r="J48" i="1"/>
  <c r="J50" i="1"/>
  <c r="J51" i="1"/>
  <c r="J58" i="1"/>
  <c r="J61" i="1"/>
  <c r="J62" i="1"/>
  <c r="J63" i="1"/>
  <c r="J66" i="1"/>
  <c r="J69" i="1"/>
  <c r="J70" i="1"/>
  <c r="J71" i="1"/>
  <c r="J74" i="1"/>
  <c r="N169" i="1"/>
  <c r="L169" i="1"/>
  <c r="N167" i="1"/>
  <c r="L167" i="1"/>
  <c r="P165" i="1"/>
  <c r="K165" i="1"/>
  <c r="P163" i="1"/>
  <c r="N163" i="1"/>
  <c r="L163" i="1"/>
  <c r="P160" i="1"/>
  <c r="N160" i="1"/>
  <c r="L160" i="1"/>
  <c r="L158" i="1"/>
  <c r="J158" i="1" s="1"/>
  <c r="P157" i="1"/>
  <c r="N157" i="1"/>
  <c r="L157" i="1"/>
  <c r="K157" i="1"/>
  <c r="R155" i="1"/>
  <c r="P155" i="1"/>
  <c r="N155" i="1"/>
  <c r="L155" i="1"/>
  <c r="R154" i="1"/>
  <c r="P154" i="1"/>
  <c r="N154" i="1"/>
  <c r="L154" i="1"/>
  <c r="R153" i="1"/>
  <c r="P153" i="1"/>
  <c r="N153" i="1"/>
  <c r="L153" i="1"/>
  <c r="R152" i="1"/>
  <c r="P152" i="1"/>
  <c r="N152" i="1"/>
  <c r="L152" i="1"/>
  <c r="R151" i="1"/>
  <c r="P151" i="1"/>
  <c r="N151" i="1"/>
  <c r="L151" i="1"/>
  <c r="R150" i="1"/>
  <c r="P150" i="1"/>
  <c r="N150" i="1"/>
  <c r="L150" i="1"/>
  <c r="R149" i="1"/>
  <c r="P149" i="1"/>
  <c r="N149" i="1"/>
  <c r="L149" i="1"/>
  <c r="R148" i="1"/>
  <c r="P148" i="1"/>
  <c r="N148" i="1"/>
  <c r="L148" i="1"/>
  <c r="R147" i="1"/>
  <c r="Q147" i="1"/>
  <c r="P147" i="1"/>
  <c r="N147" i="1"/>
  <c r="L147" i="1"/>
  <c r="R146" i="1"/>
  <c r="P146" i="1"/>
  <c r="N146" i="1"/>
  <c r="L146" i="1"/>
  <c r="P145" i="1"/>
  <c r="N145" i="1"/>
  <c r="L145" i="1"/>
  <c r="P143" i="1"/>
  <c r="N143" i="1"/>
  <c r="L143" i="1"/>
  <c r="P142" i="1"/>
  <c r="N142" i="1"/>
  <c r="L142" i="1"/>
  <c r="V141" i="1"/>
  <c r="T141" i="1"/>
  <c r="R141" i="1"/>
  <c r="P141" i="1"/>
  <c r="N141" i="1"/>
  <c r="L141" i="1"/>
  <c r="P137" i="1"/>
  <c r="N137" i="1"/>
  <c r="L137" i="1"/>
  <c r="N135" i="1"/>
  <c r="L135" i="1"/>
  <c r="N134" i="1"/>
  <c r="L134" i="1"/>
  <c r="R133" i="1"/>
  <c r="P133" i="1"/>
  <c r="N132" i="1"/>
  <c r="L132" i="1"/>
  <c r="R131" i="1"/>
  <c r="P131" i="1"/>
  <c r="N131" i="1"/>
  <c r="L131" i="1"/>
  <c r="R130" i="1"/>
  <c r="L130" i="1"/>
  <c r="P127" i="1"/>
  <c r="O127" i="1"/>
  <c r="N127" i="1"/>
  <c r="M127" i="1"/>
  <c r="L127" i="1"/>
  <c r="K127" i="1"/>
  <c r="R124" i="1"/>
  <c r="P124" i="1"/>
  <c r="N124" i="1"/>
  <c r="L124" i="1"/>
  <c r="R123" i="1"/>
  <c r="P123" i="1"/>
  <c r="N123" i="1"/>
  <c r="M123" i="1"/>
  <c r="L123" i="1"/>
  <c r="P122" i="1"/>
  <c r="N122" i="1"/>
  <c r="L122" i="1"/>
  <c r="N121" i="1"/>
  <c r="L121" i="1"/>
  <c r="P119" i="1"/>
  <c r="N119" i="1"/>
  <c r="L119" i="1"/>
  <c r="N118" i="1"/>
  <c r="L118" i="1"/>
  <c r="P117" i="1"/>
  <c r="N117" i="1"/>
  <c r="L117" i="1"/>
  <c r="P115" i="1"/>
  <c r="N115" i="1"/>
  <c r="L115" i="1"/>
  <c r="P114" i="1"/>
  <c r="N114" i="1"/>
  <c r="L114" i="1"/>
  <c r="N113" i="1"/>
  <c r="L113" i="1"/>
  <c r="R112" i="1"/>
  <c r="P112" i="1"/>
  <c r="N112" i="1"/>
  <c r="L112" i="1"/>
  <c r="P109" i="1"/>
  <c r="N109" i="1"/>
  <c r="L109" i="1"/>
  <c r="N108" i="1"/>
  <c r="L108" i="1"/>
  <c r="R107" i="1"/>
  <c r="P107" i="1"/>
  <c r="N107" i="1"/>
  <c r="L107" i="1"/>
  <c r="P106" i="1"/>
  <c r="N106" i="1"/>
  <c r="L106" i="1"/>
  <c r="L105" i="1"/>
  <c r="J105" i="1" s="1"/>
  <c r="N104" i="1"/>
  <c r="L104" i="1"/>
  <c r="P101" i="1"/>
  <c r="N101" i="1"/>
  <c r="L101" i="1"/>
  <c r="P99" i="1"/>
  <c r="N99" i="1"/>
  <c r="L99" i="1"/>
  <c r="N98" i="1"/>
  <c r="L98" i="1"/>
  <c r="J98" i="1" s="1"/>
  <c r="N97" i="1"/>
  <c r="L97" i="1"/>
  <c r="P93" i="1"/>
  <c r="N93" i="1"/>
  <c r="L93" i="1"/>
  <c r="P92" i="1"/>
  <c r="N92" i="1"/>
  <c r="L92" i="1"/>
  <c r="N90" i="1"/>
  <c r="L90" i="1"/>
  <c r="R89" i="1"/>
  <c r="P89" i="1"/>
  <c r="N89" i="1"/>
  <c r="L89" i="1"/>
  <c r="R88" i="1"/>
  <c r="J88" i="1" s="1"/>
  <c r="R87" i="1"/>
  <c r="P87" i="1"/>
  <c r="N87" i="1"/>
  <c r="L87" i="1"/>
  <c r="R86" i="1"/>
  <c r="P86" i="1"/>
  <c r="N86" i="1"/>
  <c r="L86" i="1"/>
  <c r="P85" i="1"/>
  <c r="N85" i="1"/>
  <c r="L85" i="1"/>
  <c r="R84" i="1"/>
  <c r="P84" i="1"/>
  <c r="N84" i="1"/>
  <c r="L84" i="1"/>
  <c r="N82" i="1"/>
  <c r="L82" i="1"/>
  <c r="J82" i="1" s="1"/>
  <c r="L80" i="1"/>
  <c r="J80" i="1" s="1"/>
  <c r="N79" i="1"/>
  <c r="L79" i="1"/>
  <c r="X78" i="1"/>
  <c r="V78" i="1"/>
  <c r="T78" i="1"/>
  <c r="R78" i="1"/>
  <c r="P78" i="1"/>
  <c r="N78" i="1"/>
  <c r="L78" i="1"/>
  <c r="T77" i="1"/>
  <c r="R77" i="1"/>
  <c r="P77" i="1"/>
  <c r="N77" i="1"/>
  <c r="L77" i="1"/>
  <c r="R76" i="1"/>
  <c r="P76" i="1"/>
  <c r="N76" i="1"/>
  <c r="L76" i="1"/>
  <c r="N75" i="1"/>
  <c r="L75" i="1"/>
  <c r="N73" i="1"/>
  <c r="L73" i="1"/>
  <c r="P72" i="1"/>
  <c r="N72" i="1"/>
  <c r="L72" i="1"/>
  <c r="R68" i="1"/>
  <c r="P68" i="1"/>
  <c r="N68" i="1"/>
  <c r="M68" i="1"/>
  <c r="L68" i="1"/>
  <c r="P67" i="1"/>
  <c r="N67" i="1"/>
  <c r="L67" i="1"/>
  <c r="L65" i="1"/>
  <c r="J65" i="1" s="1"/>
  <c r="R64" i="1"/>
  <c r="P64" i="1"/>
  <c r="N64" i="1"/>
  <c r="L64" i="1"/>
  <c r="N60" i="1"/>
  <c r="L60" i="1"/>
  <c r="N59" i="1"/>
  <c r="L59" i="1"/>
  <c r="T57" i="1"/>
  <c r="R57" i="1"/>
  <c r="P57" i="1"/>
  <c r="N57" i="1"/>
  <c r="L57" i="1"/>
  <c r="P56" i="1"/>
  <c r="N56" i="1"/>
  <c r="L56" i="1"/>
  <c r="N55" i="1"/>
  <c r="L55" i="1"/>
  <c r="J55" i="1" s="1"/>
  <c r="N54" i="1"/>
  <c r="L54" i="1"/>
  <c r="N53" i="1"/>
  <c r="L53" i="1"/>
  <c r="R52" i="1"/>
  <c r="P52" i="1"/>
  <c r="N52" i="1"/>
  <c r="L52" i="1"/>
  <c r="P49" i="1"/>
  <c r="N49" i="1"/>
  <c r="L49" i="1"/>
  <c r="R47" i="1"/>
  <c r="P47" i="1"/>
  <c r="N47" i="1"/>
  <c r="L47" i="1"/>
  <c r="N46" i="1"/>
  <c r="L46" i="1"/>
  <c r="N45" i="1"/>
  <c r="J45" i="1" s="1"/>
  <c r="L44" i="1"/>
  <c r="J44" i="1" s="1"/>
  <c r="R43" i="1"/>
  <c r="P42" i="1"/>
  <c r="N42" i="1"/>
  <c r="L42" i="1"/>
  <c r="P43" i="1"/>
  <c r="N43" i="1"/>
  <c r="L43" i="1"/>
  <c r="P41" i="1"/>
  <c r="N41" i="1"/>
  <c r="L41" i="1"/>
  <c r="L40" i="1"/>
  <c r="J40" i="1" s="1"/>
  <c r="P39" i="1"/>
  <c r="N39" i="1"/>
  <c r="L39" i="1"/>
  <c r="P38" i="1"/>
  <c r="N38" i="1"/>
  <c r="L38" i="1"/>
  <c r="N37" i="1"/>
  <c r="L37" i="1"/>
  <c r="K37" i="1"/>
  <c r="R36" i="1"/>
  <c r="P36" i="1"/>
  <c r="N36" i="1"/>
  <c r="L36" i="1"/>
  <c r="T35" i="1"/>
  <c r="R35" i="1"/>
  <c r="P35" i="1"/>
  <c r="N35" i="1"/>
  <c r="L35" i="1"/>
  <c r="P34" i="1"/>
  <c r="N34" i="1"/>
  <c r="L34" i="1"/>
  <c r="P33" i="1"/>
  <c r="N33" i="1"/>
  <c r="L33" i="1"/>
  <c r="L31" i="1"/>
  <c r="J31" i="1" s="1"/>
  <c r="L30" i="1"/>
  <c r="J30" i="1" s="1"/>
  <c r="N29" i="1"/>
  <c r="L29" i="1"/>
  <c r="T28" i="1"/>
  <c r="R28" i="1"/>
  <c r="P28" i="1"/>
  <c r="N28" i="1"/>
  <c r="L28" i="1"/>
  <c r="P27" i="1"/>
  <c r="N27" i="1"/>
  <c r="L27" i="1"/>
  <c r="R26" i="1"/>
  <c r="P26" i="1"/>
  <c r="N26" i="1"/>
  <c r="L26" i="1"/>
  <c r="P25" i="1"/>
  <c r="N25" i="1"/>
  <c r="L25" i="1"/>
  <c r="P24" i="1"/>
  <c r="N24" i="1"/>
  <c r="L24" i="1"/>
  <c r="L23" i="1"/>
  <c r="J23" i="1" s="1"/>
  <c r="N22" i="1"/>
  <c r="L22" i="1"/>
  <c r="R21" i="1"/>
  <c r="P21" i="1"/>
  <c r="N21" i="1"/>
  <c r="L21" i="1"/>
  <c r="P20" i="1"/>
  <c r="N20" i="1"/>
  <c r="L20" i="1"/>
  <c r="L19" i="1"/>
  <c r="J19" i="1" s="1"/>
  <c r="P18" i="1"/>
  <c r="J18" i="1" s="1"/>
  <c r="P17" i="1"/>
  <c r="N17" i="1"/>
  <c r="L17" i="1"/>
  <c r="N16" i="1"/>
  <c r="L16" i="1"/>
  <c r="P15" i="1"/>
  <c r="N15" i="1"/>
  <c r="L15" i="1"/>
  <c r="J15" i="1" s="1"/>
  <c r="R14" i="1"/>
  <c r="N14" i="1"/>
  <c r="L14" i="1"/>
  <c r="R13" i="1"/>
  <c r="P13" i="1"/>
  <c r="N13" i="1"/>
  <c r="L13" i="1"/>
  <c r="R12" i="1"/>
  <c r="P12" i="1"/>
  <c r="N12" i="1"/>
  <c r="L12" i="1"/>
  <c r="L10" i="1"/>
  <c r="J10" i="1" s="1"/>
  <c r="L8" i="1"/>
  <c r="J8" i="1" s="1"/>
  <c r="R7" i="1"/>
  <c r="P7" i="1"/>
  <c r="N7" i="1"/>
  <c r="L7" i="1"/>
  <c r="L4" i="1"/>
  <c r="J4" i="1" s="1"/>
  <c r="J104" i="1" l="1"/>
  <c r="J93" i="1"/>
  <c r="J117" i="1"/>
  <c r="J165" i="1"/>
  <c r="J24" i="1"/>
  <c r="J38" i="1"/>
  <c r="J53" i="1"/>
  <c r="J60" i="1"/>
  <c r="J130" i="1"/>
  <c r="J169" i="1"/>
  <c r="J7" i="1"/>
  <c r="J25" i="1"/>
  <c r="J39" i="1"/>
  <c r="J46" i="1"/>
  <c r="J99" i="1"/>
  <c r="J108" i="1"/>
  <c r="J149" i="1"/>
  <c r="J101" i="1"/>
  <c r="J109" i="1"/>
  <c r="J112" i="1"/>
  <c r="J146" i="1"/>
  <c r="J47" i="1"/>
  <c r="J12" i="1"/>
  <c r="J17" i="1"/>
  <c r="J36" i="1"/>
  <c r="J49" i="1"/>
  <c r="J57" i="1"/>
  <c r="J92" i="1"/>
  <c r="J115" i="1"/>
  <c r="J119" i="1"/>
  <c r="J123" i="1"/>
  <c r="J141" i="1"/>
  <c r="J148" i="1"/>
  <c r="J150" i="1"/>
  <c r="J152" i="1"/>
  <c r="J154" i="1"/>
  <c r="J157" i="1"/>
  <c r="J163" i="1"/>
  <c r="J14" i="1"/>
  <c r="J21" i="1"/>
  <c r="J34" i="1"/>
  <c r="J27" i="1"/>
  <c r="J29" i="1"/>
  <c r="J54" i="1"/>
  <c r="J64" i="1"/>
  <c r="J134" i="1"/>
  <c r="J85" i="1"/>
  <c r="J13" i="1"/>
  <c r="J22" i="1"/>
  <c r="J28" i="1"/>
  <c r="J37" i="1"/>
  <c r="J42" i="1"/>
  <c r="J145" i="1"/>
  <c r="J151" i="1"/>
  <c r="J153" i="1"/>
  <c r="J155" i="1"/>
  <c r="J20" i="1"/>
  <c r="J26" i="1"/>
  <c r="J33" i="1"/>
  <c r="J56" i="1"/>
  <c r="J59" i="1"/>
  <c r="J76" i="1"/>
  <c r="J79" i="1"/>
  <c r="J87" i="1"/>
  <c r="J114" i="1"/>
  <c r="J122" i="1"/>
  <c r="J124" i="1"/>
  <c r="J132" i="1"/>
  <c r="J137" i="1"/>
  <c r="J160" i="1"/>
  <c r="J167" i="1"/>
  <c r="J16" i="1"/>
  <c r="J41" i="1"/>
  <c r="J67" i="1"/>
  <c r="J72" i="1"/>
  <c r="J78" i="1"/>
  <c r="J90" i="1"/>
  <c r="J97" i="1"/>
  <c r="J107" i="1"/>
  <c r="J118" i="1"/>
  <c r="J142" i="1"/>
  <c r="J43" i="1"/>
  <c r="J68" i="1"/>
  <c r="J73" i="1"/>
  <c r="J77" i="1"/>
  <c r="J86" i="1"/>
  <c r="J127" i="1"/>
  <c r="J131" i="1"/>
  <c r="J143" i="1"/>
  <c r="J84" i="1"/>
  <c r="J89" i="1"/>
  <c r="J133" i="1"/>
  <c r="J35" i="1"/>
  <c r="J52" i="1"/>
  <c r="J75" i="1"/>
  <c r="J106" i="1"/>
  <c r="J113" i="1"/>
  <c r="J121" i="1"/>
  <c r="J135" i="1"/>
  <c r="J147" i="1"/>
</calcChain>
</file>

<file path=xl/sharedStrings.xml><?xml version="1.0" encoding="utf-8"?>
<sst xmlns="http://schemas.openxmlformats.org/spreadsheetml/2006/main" count="4188" uniqueCount="2224">
  <si>
    <t>TRÁMITE MAYOR COMERCIAL</t>
  </si>
  <si>
    <t>TRÁMITE MAYOR HABITACIONAL</t>
  </si>
  <si>
    <t>AVENIDA</t>
  </si>
  <si>
    <t>IGNACIO VALLARTA</t>
  </si>
  <si>
    <t>CALLE</t>
  </si>
  <si>
    <t>TRÁMITE MENOR HABITACIONAL</t>
  </si>
  <si>
    <t>PERIFERICO VICENTE LOMBARDO TOLEDANO 8000 COLONIA AEROPUERTO</t>
  </si>
  <si>
    <t>PERIFERICO</t>
  </si>
  <si>
    <t>VICENTE LOMBARDO TOLEDANO</t>
  </si>
  <si>
    <t>CORDILLERA BLANCA</t>
  </si>
  <si>
    <t>CIRCUITO</t>
  </si>
  <si>
    <t>TRÁMITE MENOR COMERCIAL</t>
  </si>
  <si>
    <t>NOGAL</t>
  </si>
  <si>
    <t>NINOS HEROES</t>
  </si>
  <si>
    <t>2017-8706</t>
  </si>
  <si>
    <t>MARCO CESAR RODRIGUEZ WOOLFOLK</t>
  </si>
  <si>
    <t>CALLE TEXAS #9406 COLONIA LOS NOGALES</t>
  </si>
  <si>
    <t>TEXAS</t>
  </si>
  <si>
    <t>M28 L01</t>
  </si>
  <si>
    <t>CD.MADERA</t>
  </si>
  <si>
    <t>PAQUETES DE VIVIENDA</t>
  </si>
  <si>
    <t>RUBA DESARROLLOS, S. A. DE C. V.</t>
  </si>
  <si>
    <t>2016-8700</t>
  </si>
  <si>
    <t>CAIMAN INVESTMENTS S.A.P.I. DE C.V.</t>
  </si>
  <si>
    <t>CALLE SIN NOMBRE -B- FRI P13 Z1  COLONIA EJIDO LABOR DE TERRAZAS -R-</t>
  </si>
  <si>
    <t>FRANCISCO VILLA</t>
  </si>
  <si>
    <t>SILVESTRE TERRAZAS</t>
  </si>
  <si>
    <t>SIN NOMBRE</t>
  </si>
  <si>
    <t>2016-8483</t>
  </si>
  <si>
    <t>RESIDENCIAL ATLAS S DE R.L DE C.V.</t>
  </si>
  <si>
    <t>FRACC. PASEO DE LOS LEONES</t>
  </si>
  <si>
    <t>20 DE NOVIEMBRE</t>
  </si>
  <si>
    <t>2017-8787</t>
  </si>
  <si>
    <t>CESAR AGUSTO CRUZ SAENZ</t>
  </si>
  <si>
    <t>AVENIDA FRANCISCO VILLA 6701 L8 M7 COLONIA JARDINES DE SAN FRANCISCO -FRACTO-</t>
  </si>
  <si>
    <t>L8 M7</t>
  </si>
  <si>
    <t>DE LA JUVENTUD-LUIS DONALDO COLOSIO</t>
  </si>
  <si>
    <t>PRIVADA</t>
  </si>
  <si>
    <t>TRÁMITE MENOR INDUSTRIAL</t>
  </si>
  <si>
    <t>TERCERA</t>
  </si>
  <si>
    <t>2016-5580</t>
  </si>
  <si>
    <t>MAGDALENA VERONICA RODRIGUEZ CASTILLO</t>
  </si>
  <si>
    <t>CALLE JOSE MARTI PEREZ 5519 COLONIA LAS GRANJAS</t>
  </si>
  <si>
    <t>JOSE MARTI PEREZ</t>
  </si>
  <si>
    <t>2017-8831</t>
  </si>
  <si>
    <t>JUAN LAREDO JUAREZ Y/O ABASTECEDORA DE FIERRO Y ACERO SA DE CV</t>
  </si>
  <si>
    <t>HEROICO COLEGIO MILITAR</t>
  </si>
  <si>
    <t>DE LA CANTERA</t>
  </si>
  <si>
    <t>L-99</t>
  </si>
  <si>
    <t>JUAN ESCUTIA</t>
  </si>
  <si>
    <t>CRISTOBAL COLON FONTANARROSA</t>
  </si>
  <si>
    <t>2017-8789</t>
  </si>
  <si>
    <t>JORGE ANTONIO SAAD LOPEZ</t>
  </si>
  <si>
    <t>CALLE JOAQUIN TERRAZAS QUEZADA 1800 COLONIA PACIFICO</t>
  </si>
  <si>
    <t>JOAQUIN TERRAZAS QUEZADA</t>
  </si>
  <si>
    <t>TRÁMITE MAYOR INDUSTRIAL</t>
  </si>
  <si>
    <t>PRODUCTOS QUIMICOS DE CHIHUAHUA SA DE CV</t>
  </si>
  <si>
    <t>PERIFERICO VICENTE LOMBARDO TOLEDANO 6615 COLONIA ARTURO GAMIZ</t>
  </si>
  <si>
    <t>MISION DEL BOSQUE</t>
  </si>
  <si>
    <t>VIALIDAD</t>
  </si>
  <si>
    <t>CH-P</t>
  </si>
  <si>
    <t>2017-8865</t>
  </si>
  <si>
    <t>JORGE ALBERTO DE LAS CASAS</t>
  </si>
  <si>
    <t>CALLE JUAN ANTONIO TRASVIÑA Y RETES 2902 COLONIA SAN FELIPE II</t>
  </si>
  <si>
    <t>JUAN ANTONIO TRASVIÑA Y RETES</t>
  </si>
  <si>
    <t>MONTE EVEREST</t>
  </si>
  <si>
    <t>BOULEVARD</t>
  </si>
  <si>
    <t>DE LA JUVENTUD-LUIS DONALDO COLOSIO MURRIETA</t>
  </si>
  <si>
    <t>2016-8529</t>
  </si>
  <si>
    <t>RUBA DESARROLLOS S.A DE C.V</t>
  </si>
  <si>
    <t>JARDINES DE SAN AGUSTIN ETAPA II</t>
  </si>
  <si>
    <t>TEOFILO BORUNDA ORTIZ</t>
  </si>
  <si>
    <t>UNIVERSIDAD</t>
  </si>
  <si>
    <t>JOSE FUENTES MARES</t>
  </si>
  <si>
    <t>OCTAVIO PAZ</t>
  </si>
  <si>
    <t>2016-8495</t>
  </si>
  <si>
    <t>FRACC VISTAS DEL NORTE II ETAPA 5</t>
  </si>
  <si>
    <t>2017-8801</t>
  </si>
  <si>
    <t>GABRIELA TANNER ARMENDARIZ</t>
  </si>
  <si>
    <t>AVENIDA CRISTOBAL COLON FONTANARROSA 11360 FIV COLONIA COMPLEJO INDUSTRIAL CHIHUAHUA 31109</t>
  </si>
  <si>
    <t>11360 FIV</t>
  </si>
  <si>
    <t>VALLARTA</t>
  </si>
  <si>
    <t>2016-8028</t>
  </si>
  <si>
    <t>TOSTADAS DE CHIHUAHUA S.A. DE C.V.</t>
  </si>
  <si>
    <t>BOULEVAR JUAN PABLO II 7107 COLONIA AEROPUERTO</t>
  </si>
  <si>
    <t>JUAN PABLO II</t>
  </si>
  <si>
    <t>S/NUMERO</t>
  </si>
  <si>
    <t>CG</t>
  </si>
  <si>
    <t>FRACC PREDIO SAN ANTONIO</t>
  </si>
  <si>
    <t>LATERAL</t>
  </si>
  <si>
    <t>DE LA JUVENTUD LUIS DONALDO COLOSIO M</t>
  </si>
  <si>
    <t>FEDOR MIJAILOVICH DOSTOIEVSKI</t>
  </si>
  <si>
    <t>ANTONIO DE MONTES BEAS Y RANGEL</t>
  </si>
  <si>
    <t>TECNOLOGICO</t>
  </si>
  <si>
    <t>2017-8958</t>
  </si>
  <si>
    <t>ADRIAN CHAVARRIA CASTILLO</t>
  </si>
  <si>
    <t>PRIVADA GRAL. ROBERTO FIERRO L-05 M-103- COLONIA FRACC ZONA INDUSTRIAL ROBINSON</t>
  </si>
  <si>
    <t>GRAL. ROBERTO FIERRO</t>
  </si>
  <si>
    <t>L-05 M-103-A Z-06</t>
  </si>
  <si>
    <t>BAHIA DEL ROSARIO</t>
  </si>
  <si>
    <t>IGNACIO RAMIREZ CALZADO</t>
  </si>
  <si>
    <t>2017-8807</t>
  </si>
  <si>
    <t>THE BANK OF NEW YORK MELLON S.A. IBM</t>
  </si>
  <si>
    <t>AVENIDA DE LA JUVENTUD-LUIS DONALDO COLOSIO MURRIETA 7500 COLONIA PARQUE INDUSTRIAL SAUCITO</t>
  </si>
  <si>
    <t>D</t>
  </si>
  <si>
    <t>SICOMORO</t>
  </si>
  <si>
    <t>2017-9066</t>
  </si>
  <si>
    <t>VICTAULIC DE MEXICO S DE RL DE CV</t>
  </si>
  <si>
    <t>AVENIDA AEROESPACIAL 12601 COLONIA PARQUE INDUSTRIAL CHIHUAHUA SUR</t>
  </si>
  <si>
    <t>AEROESPACIAL</t>
  </si>
  <si>
    <t>MIRADOR</t>
  </si>
  <si>
    <t>2017-9077</t>
  </si>
  <si>
    <t>FRACCIONAMIENTO VALLE DE SAN PEDRO II ETAPA1</t>
  </si>
  <si>
    <t>2017-9112</t>
  </si>
  <si>
    <t>CONSTRUCTORA YVA, S.A. DE C.V.</t>
  </si>
  <si>
    <t>AVENIDA QUINTA REAL P1 COLONIA QUINTA ARBOLEDA ORIENTE</t>
  </si>
  <si>
    <t>QUINTA REAL</t>
  </si>
  <si>
    <t>P1</t>
  </si>
  <si>
    <t>2017-9116</t>
  </si>
  <si>
    <t>CONSTRUCTORA YVA SA DE CV</t>
  </si>
  <si>
    <t>PORTAL DEL REAL I ETAPA 11 Y 12</t>
  </si>
  <si>
    <t>2016-7909</t>
  </si>
  <si>
    <t>CENTRO DE EDUCACION Y ORIENTACION ACADEMICA</t>
  </si>
  <si>
    <t>AVENIDA DEL COLEGIO 2000 COLONIA HACIENDAS DEL VALLE II</t>
  </si>
  <si>
    <t>DEL COLEGIO</t>
  </si>
  <si>
    <t>BOSQUE DE ORDESA</t>
  </si>
  <si>
    <t>2017-9161</t>
  </si>
  <si>
    <t>RESIDENCIAL ATLAS, S. A. P. I. DE C. V.</t>
  </si>
  <si>
    <t>FRACCIONAMIENTO PASEO DE LOS LEONES ETAPA VI</t>
  </si>
  <si>
    <t>2016-8162</t>
  </si>
  <si>
    <t>PLANEACION INMOBILIARIA DE CHIHUAHUA S.A DE C.V</t>
  </si>
  <si>
    <t>AVENIDA FRANCISCO VILLA 3000 COLONIA EL SAUCITO</t>
  </si>
  <si>
    <t>2017-9175</t>
  </si>
  <si>
    <t>ENLACE DISTROFIA MUSCULAR DUCHENNE - BECKER, A.C .</t>
  </si>
  <si>
    <t>CALLE NOGAL 908 COLONIA LAS GRANJAS</t>
  </si>
  <si>
    <t>RETORNO</t>
  </si>
  <si>
    <t>16 DE SEPTIEMBRE</t>
  </si>
  <si>
    <t>2017-9106</t>
  </si>
  <si>
    <t>CONSTRUCTER SA  DE CV</t>
  </si>
  <si>
    <t>FRACCIONAMIENTO SAN GABRIEL II</t>
  </si>
  <si>
    <t>LOS NOGALES</t>
  </si>
  <si>
    <t>2016-5256</t>
  </si>
  <si>
    <t>GASODUCTO DE AGUAPRIETA S  DE   RL  DE  CV</t>
  </si>
  <si>
    <t>CG FRACC PREDIO SAN ANTONIO S/NUMERO COLONIA EL SILENCIO -R-</t>
  </si>
  <si>
    <t>2016-5675</t>
  </si>
  <si>
    <t>ENRIQUE UBALDO MARTINEZ DAHER</t>
  </si>
  <si>
    <t>AVENIDA DE LA CANTERA FR10 COLONIA LAS MISIONES IV -FRACTO-</t>
  </si>
  <si>
    <t>FR10</t>
  </si>
  <si>
    <t>PRIMERA</t>
  </si>
  <si>
    <t>CUAUHTEMOC</t>
  </si>
  <si>
    <t>HERMAN FRANCISCO GLANDORFF</t>
  </si>
  <si>
    <t>2017-9189</t>
  </si>
  <si>
    <t>DESARROLLO INMOBILIARIO BARSOL S DE RL DE CV</t>
  </si>
  <si>
    <t>CALLE PARCELA P170 Z1P3 7 COLONIA NOMBRE DE DIOS</t>
  </si>
  <si>
    <t>PARCELA</t>
  </si>
  <si>
    <t>P170 Z1P3 7</t>
  </si>
  <si>
    <t>2016-8462</t>
  </si>
  <si>
    <t>DAVID MAYAGOITIA HERNANDEZ</t>
  </si>
  <si>
    <t>AVENIDA NUEVA ESPAÑA 2301 COLONIA EL MARMOL</t>
  </si>
  <si>
    <t>NUEVA ESPAÑA</t>
  </si>
  <si>
    <t>M2 L17</t>
  </si>
  <si>
    <t>2017-9137</t>
  </si>
  <si>
    <t>CREST SA DE CV</t>
  </si>
  <si>
    <t>AV HEROICO COLEGIO MILITAR 5705-3 COL ZONA INDUSTRIAL NOMBRE DE DIOS</t>
  </si>
  <si>
    <t>2017-9225</t>
  </si>
  <si>
    <t>DESARROLLOS INMOBILIARIOS PUENTE DE CANTERA, S. A. DE C. V.</t>
  </si>
  <si>
    <t>FRACCIONAMIENTO MOLINO DE AGUA</t>
  </si>
  <si>
    <t>PALMA REAL</t>
  </si>
  <si>
    <t>2017-9228</t>
  </si>
  <si>
    <t>2017-8940</t>
  </si>
  <si>
    <t>LUIS MIGUEL RAMIREZ PACHECO</t>
  </si>
  <si>
    <t>AVENIDA DE LA JUVENTUD-LUIS DONALDO COLOSIO MURRIETA#10507 COLONIA IGNACIO ALLENDE</t>
  </si>
  <si>
    <t>S/N</t>
  </si>
  <si>
    <t>2017-8977</t>
  </si>
  <si>
    <t>JAVIER GARCIA BOTELLO</t>
  </si>
  <si>
    <t>CARRETERA CHIHUAHUA-ALDAMA L-01 M-27 Z COLONIA VALLE DE CHIHUAHUA</t>
  </si>
  <si>
    <t>CARRETERA</t>
  </si>
  <si>
    <t>CHIHUAHUA-ALDAMA</t>
  </si>
  <si>
    <t>L-01 M-27 Z-23</t>
  </si>
  <si>
    <t>2017-9232</t>
  </si>
  <si>
    <t>BRASA CHIHUAHUA S.A DE C.V</t>
  </si>
  <si>
    <t>FRACCIONAMIENTO RESERVA DEL PARQUE 4</t>
  </si>
  <si>
    <t>2017-9134</t>
  </si>
  <si>
    <t>MULTIPROYECTOS TERRAZAS S.C.</t>
  </si>
  <si>
    <t>AVENIDA ALEJANDRO DUMAS (DE LAS INDUSTRIAS) #11367 COLONIA ACROS</t>
  </si>
  <si>
    <t>ALEJANDRO DUMAS (DE LAS INDUSTRIAS)</t>
  </si>
  <si>
    <t>M-1 UP-2</t>
  </si>
  <si>
    <t>2017-9135</t>
  </si>
  <si>
    <t>TSI SOLUTIONS SERVICES S DE RL DE CV</t>
  </si>
  <si>
    <t>AVENIDA ALEJANDRO DUMAS (DE LAS INDUSTRIAS) #11369 COLONIA ACROS</t>
  </si>
  <si>
    <t>2017-9166</t>
  </si>
  <si>
    <t>INMOBILIARIA PROYECTOS Y DESARROLLOS LOZANO S DE RL DE C V</t>
  </si>
  <si>
    <t>CALLE TASCATE 1108 COLONIA LAGOS</t>
  </si>
  <si>
    <t>TASCATE</t>
  </si>
  <si>
    <t>CHIHUAHUA-CUAUHTEMOC</t>
  </si>
  <si>
    <t>2017-8763</t>
  </si>
  <si>
    <t>ALESTRA S. R.L. DE C.V.</t>
  </si>
  <si>
    <t>CALLE JUAN RUIZ DE ALARCON Y MENDOZA 333 COLONIA COMPLEJO INDUSTRIAL CHIHUAHUA 31109</t>
  </si>
  <si>
    <t>JUAN RUIZ DE ALARCON Y MENDOZA</t>
  </si>
  <si>
    <t>2017-9268</t>
  </si>
  <si>
    <t>VICTOR VALENTIN DIAZ LASO</t>
  </si>
  <si>
    <t>AVENIDA DE LAS INDUSTRIAS #3710      COLONIA NOMBRE DE DIOS</t>
  </si>
  <si>
    <t>DE LAS INDUSTRIAS</t>
  </si>
  <si>
    <t>SN</t>
  </si>
  <si>
    <t>2017-8758</t>
  </si>
  <si>
    <t>ASOCIACION DE MAQUILADORA S Y EXPORTADORAS A C</t>
  </si>
  <si>
    <t>CALLE WILLAM SHAKESPEARE 157 COLONIA COMPLEJO INDUSTRIAL CHIHUAHUA 31109</t>
  </si>
  <si>
    <t>WILLAM SHAKESPEARE</t>
  </si>
  <si>
    <t>JUAN ALDAMA GONZALEZ</t>
  </si>
  <si>
    <t>CALLE PINO 1302 COLONIA LAS GRANJAS</t>
  </si>
  <si>
    <t>PINO</t>
  </si>
  <si>
    <t>2016-6838</t>
  </si>
  <si>
    <t>HSBC MEX.SAI. B.M GRUPO FINANCIERO HSBC DIV FID F/308293</t>
  </si>
  <si>
    <t>CALLE ISHIKAWA M3 LB-7-A COLONIA PARQUE INDUSTRIAL SUPRA</t>
  </si>
  <si>
    <t>KAURU ISHIKAWA</t>
  </si>
  <si>
    <t>M3 LB-7</t>
  </si>
  <si>
    <t>DE LA JUVENTUD</t>
  </si>
  <si>
    <t>2017-9129</t>
  </si>
  <si>
    <t>ROGELIO REZA GALLEGOS</t>
  </si>
  <si>
    <t>CALLE CATEDRAL DE QUERETARO 3700 POBLADO LA HACIENDITA</t>
  </si>
  <si>
    <t>CA</t>
  </si>
  <si>
    <t>FRIII L8 M18</t>
  </si>
  <si>
    <t>ANTONIO DEZA Y ULLOA MURCIA</t>
  </si>
  <si>
    <t>PASEOS ECUESTRE</t>
  </si>
  <si>
    <t>UNIVERSITARIO</t>
  </si>
  <si>
    <t>DIVISION DEL NORTE</t>
  </si>
  <si>
    <t>5011 FR-I</t>
  </si>
  <si>
    <t>CHIHUAHUA-JUAREZ</t>
  </si>
  <si>
    <t>IGNACIO ZARAGOZA</t>
  </si>
  <si>
    <t>HOMERO</t>
  </si>
  <si>
    <t>2017-9076</t>
  </si>
  <si>
    <t>ROSA MARIA MUÑOZ RUIZ DE LA PEÑA</t>
  </si>
  <si>
    <t>AVENIDA GUILLERMO PRIETO LUJAN 315 F IV COLONIA PREDIO QUINTA CAROLINA</t>
  </si>
  <si>
    <t>MARIANO AZUELA</t>
  </si>
  <si>
    <t>LUCIO CABAÑAS</t>
  </si>
  <si>
    <t>2016-5392</t>
  </si>
  <si>
    <t>LILIANA RODRIGUEZ ESCOBEDO, PAOLA RODRIGUEZ ESCOBEDO Y PABLO RODRIGUEZ FIGUEROA</t>
  </si>
  <si>
    <t>AVENIDA DE LA JUVENTUD-LUIS DONALDO COLOSIO MURRIETA M14 L09 COLONIA COLINAS DEL SOL</t>
  </si>
  <si>
    <t>M14 L09</t>
  </si>
  <si>
    <t>QUINTA CAROLINA</t>
  </si>
  <si>
    <t>DE LAS AMERICAS</t>
  </si>
  <si>
    <t>2017-9422</t>
  </si>
  <si>
    <t>PROYECTOS INMOBILIARIOS HERMES S.A DE C.V Y/O DESARROLLOS YAK S.A DE C.V</t>
  </si>
  <si>
    <t>AV TEOFILO BORUNDA #11400 EJIDO LABOR DE TERRAZAS</t>
  </si>
  <si>
    <t>2017-9347</t>
  </si>
  <si>
    <t>PROCESADORA AGROINDUSTRIAL DEL NORTE, S. P. R. DE R. L. DE C. V. Y/O PAN 970411 NF6</t>
  </si>
  <si>
    <t>CALLE VALLE DE LOS REYES M21 L160 COLONIA LA PISTA</t>
  </si>
  <si>
    <t>M19 L04 Z23</t>
  </si>
  <si>
    <t>2017-9394</t>
  </si>
  <si>
    <t>BRASA CHIHUAHUA S.A. DE C.V.</t>
  </si>
  <si>
    <t>FRACCIONAMIENTO RESERVA DEL PARQUE ETAPA V</t>
  </si>
  <si>
    <t>ERNESTO CHE GUEVARA DE LA SERNA</t>
  </si>
  <si>
    <t>M1 L1</t>
  </si>
  <si>
    <t>PASEOS DE LAS FACULTADES</t>
  </si>
  <si>
    <t>GUILLERMO PRIETO LUJAN</t>
  </si>
  <si>
    <t>M50 L99</t>
  </si>
  <si>
    <t>JOSE MARIA IGLESIAS INZAURRAGA</t>
  </si>
  <si>
    <t>INTERMEX CONSTRUCCION SA DE CV</t>
  </si>
  <si>
    <t>20901-1</t>
  </si>
  <si>
    <t>2017-9445</t>
  </si>
  <si>
    <t>BRASA CHIHUAHUA, S. A. DE C. V.</t>
  </si>
  <si>
    <t>FRACCIONAMIENTO RESERVA DEL PARQUE III</t>
  </si>
  <si>
    <t>2017-9479</t>
  </si>
  <si>
    <t>ANDREA GOU GUERRERO</t>
  </si>
  <si>
    <t>AVENIDA IMPULSO M2 L08 COLONIA PARQUE INDUSTRIAL IMPULSO</t>
  </si>
  <si>
    <t>IMPULSO</t>
  </si>
  <si>
    <t>M2 L08</t>
  </si>
  <si>
    <t>2017-9528</t>
  </si>
  <si>
    <t>EUGENIO CAMPOS QUINTANA</t>
  </si>
  <si>
    <t>AVENIDA DE LA JUVENTUD-LUIS DONALDO COLOSIO MURRIETA 8315 RESIDENCIAL BAHIAS</t>
  </si>
  <si>
    <t>2017-9704</t>
  </si>
  <si>
    <t>HECTOR MIRANDA BURROLA</t>
  </si>
  <si>
    <t>AVENIDA SILVESTRE TERRAZAS # 6606    COLONIA INALAMBRICA</t>
  </si>
  <si>
    <t>MANUEL GONZALEZ COSSIO</t>
  </si>
  <si>
    <t>2017-9453</t>
  </si>
  <si>
    <t>PLANEACION INMOBILIARIA DE CHIHUAHUA S.A. DE C.V.</t>
  </si>
  <si>
    <t>AVENIDA DE LA JUVENTUD-LUIS DONALDO COLOSIO MURRIETA M50 L57 COLONIA EL SAUCITO</t>
  </si>
  <si>
    <t>M50 L57</t>
  </si>
  <si>
    <t>2017-9215</t>
  </si>
  <si>
    <t>MARIA EMILIA ARMENDARIZ ALMEIDA Y JESUS MARIA RAMOS ALMEIDA</t>
  </si>
  <si>
    <t>AVENIDA CUAUHTEMOC 3206 COLONIA CUAUHTEMOC</t>
  </si>
  <si>
    <t>AGH INMOBILIARIA S.A DE C.V</t>
  </si>
  <si>
    <t>2015-1855</t>
  </si>
  <si>
    <t>JUAN CARLOS MONTAÑO ARREOLA</t>
  </si>
  <si>
    <t>AVENIDA IMPULSO NO.1807 COLONIA PARQUE INDUSTRIAL IMPULSO</t>
  </si>
  <si>
    <t>M1 L16 FII</t>
  </si>
  <si>
    <t>2017-9180</t>
  </si>
  <si>
    <t>PARQUES INDUSTRIALES INTERNACIONALES MEXICANOS S.A DE C.V</t>
  </si>
  <si>
    <t>CALLE OSCAR WILDE 11320 PARQUE INDUSTRIAL INTERMEX NORTE</t>
  </si>
  <si>
    <t>OSCAR WILDE</t>
  </si>
  <si>
    <t>M4B L6</t>
  </si>
  <si>
    <t>2017-9284</t>
  </si>
  <si>
    <t>FRACCIONAMIENTO RESERVA DEL PARQUE IV</t>
  </si>
  <si>
    <t>PASEOS DEL AZTECA</t>
  </si>
  <si>
    <t>2017-9285</t>
  </si>
  <si>
    <t>INMOBILIARIA Y ACTIVOS DE CHIHUAHUA, S.A. DE C.V.</t>
  </si>
  <si>
    <t xml:space="preserve">CALLE FRANCISCO ALVAREZ DE ARCILLA 1301 COLONIA SAN FELIPE </t>
  </si>
  <si>
    <t>FRANCISCO ALVAREZ DE ARCILLA</t>
  </si>
  <si>
    <t>2017-9410</t>
  </si>
  <si>
    <t>RUBA DESARROLLOS S.A. DE C.V.</t>
  </si>
  <si>
    <t>FRACCIONAMIENTO VISTAS DEL NORTE II ETAPA 5</t>
  </si>
  <si>
    <t>2017-9770</t>
  </si>
  <si>
    <t>BRASA CHIHUAHUA S.A. DE C.V</t>
  </si>
  <si>
    <t>FRACCIONAMIENTO RESERVA DEL PARQUE ETAPA 3</t>
  </si>
  <si>
    <t>2017-9741</t>
  </si>
  <si>
    <t>PROMESA EDUCATIVA PARA MEXICO A. C.</t>
  </si>
  <si>
    <t xml:space="preserve">AVENIDA RIO URUGUAY L-01 M-115  FRACCIONAMIENTO RIBERAS DEL SACRAMENTO II </t>
  </si>
  <si>
    <t>RIO URUGUAY</t>
  </si>
  <si>
    <t>L-01 M-115 F-2</t>
  </si>
  <si>
    <t>2016-8017</t>
  </si>
  <si>
    <t>NORMA LETICIA INMAN PERALDI</t>
  </si>
  <si>
    <t>CALLE BOSQUE DE ORDESA #10113 COLONIA BOSQUES DEL VALLE IV</t>
  </si>
  <si>
    <t>2017-9898</t>
  </si>
  <si>
    <t>BRASA CHIHUAHUA, S.A. DE C.V.</t>
  </si>
  <si>
    <t>FRACCIONAMIENTO RESERVA DEL PARQUE ETAPA 5</t>
  </si>
  <si>
    <t>2017-9596</t>
  </si>
  <si>
    <t>DISEÑOS Y CONSTRUCCIONES CIVILES S.A DE C.V</t>
  </si>
  <si>
    <t>CONJUNTO URBANO ANKARA</t>
  </si>
  <si>
    <t>2017-9975</t>
  </si>
  <si>
    <t>CONSTRUCTORA ROSERI S. DE R.L. DE C.V.</t>
  </si>
  <si>
    <t>AVENIDA TEOFILO BORUNDA ORTIZ 2202     COLONIA ZARCO</t>
  </si>
  <si>
    <t>PALESTINA</t>
  </si>
  <si>
    <t>2016-7393</t>
  </si>
  <si>
    <t>DRIBLA DEL DESIERTO S.A DE C.V.</t>
  </si>
  <si>
    <t>AVENIDA TEOFILO BORUNDA ORTIZ 9001 EJIDO LABOR DE TERRAZAS</t>
  </si>
  <si>
    <t>2017-9928</t>
  </si>
  <si>
    <t>MEGACONST REMODELACIONES Y CONSTRUCCIONES S.A. DE C.V.</t>
  </si>
  <si>
    <t>AVENIDA VICTOR HUGO FA COLONIA COMPLEJO INDUSTRIAL CHIHUAHUA 31109</t>
  </si>
  <si>
    <t>VICTOR HUGO</t>
  </si>
  <si>
    <t>F10</t>
  </si>
  <si>
    <t>2017-9968</t>
  </si>
  <si>
    <t>JOSE ALFREDO LOYA CHAVEZ</t>
  </si>
  <si>
    <t>AVENIDA IGNACIO ZARAGOZA L40 L40B COLONIA NOMBRE DE DIOS</t>
  </si>
  <si>
    <t>L40 L40B</t>
  </si>
  <si>
    <t>2017-9309</t>
  </si>
  <si>
    <t>QUMA SERVICES MEXICO S.A. DE C.V.</t>
  </si>
  <si>
    <t>RETORNO JOSE VASCONCELOS L16 B M2 FR-B COLONIA COMPLEJO INDUSTRIAL CHIHUAHUA 31109</t>
  </si>
  <si>
    <t>JOSE VASCONCELOS</t>
  </si>
  <si>
    <t>L16 B M2 FR</t>
  </si>
  <si>
    <t>INSTITUTO POLITECNICO NACIONAL</t>
  </si>
  <si>
    <t>CIRCUITO TESIS</t>
  </si>
  <si>
    <t>MIGUEL DE CERVANTES SAAVEDRA</t>
  </si>
  <si>
    <t>2017-9973</t>
  </si>
  <si>
    <t>MANUEL ENRIQUEZ AMADO</t>
  </si>
  <si>
    <t>AV ALEJANDRO DUMAS ( DE LAS INDUSTRIAS ) # 16501 CONDOMINIO COMERCIAL DUMAS III</t>
  </si>
  <si>
    <t>M12 L11</t>
  </si>
  <si>
    <t>2017-10006</t>
  </si>
  <si>
    <t>ROSALIA ZUBIA CISNEROS</t>
  </si>
  <si>
    <t xml:space="preserve">AVENIDA HIDROELECTRICA CHICOACEN 18520 FRACCIONAMIENTO VILLA DEL REY V </t>
  </si>
  <si>
    <t>HIDROELECTRICA CHICOACEN</t>
  </si>
  <si>
    <t>M12 L2</t>
  </si>
  <si>
    <t>2017-9718</t>
  </si>
  <si>
    <t>PRODUCTORA AGRICOLA DE CHIHUAHUA, S.A. DE C.V.</t>
  </si>
  <si>
    <t>FRACCIONAMIENTO VEREDAS DEL SUR III FASE II</t>
  </si>
  <si>
    <t>CALLE DE LA CANTERA L-99 COLONIA LA CANTERA</t>
  </si>
  <si>
    <t>PROYECTO 21 S.A. DE C.V.</t>
  </si>
  <si>
    <t>FRANCISCO R. ALMADA</t>
  </si>
  <si>
    <t>2017-9527</t>
  </si>
  <si>
    <t>PARQUE INDUSTRIAL JUAREZ S.A. DE C.V.</t>
  </si>
  <si>
    <t>CALLE OSCAR WILDE M4A L8B COLONIA COMPLEJO INDUSTRIAL CHIHUAHUA 31109</t>
  </si>
  <si>
    <t>M4A L8B</t>
  </si>
  <si>
    <t>ELIZABETH ALONSO REYES</t>
  </si>
  <si>
    <t>2017-9572</t>
  </si>
  <si>
    <t>2017-9969</t>
  </si>
  <si>
    <t>RESIDENCIAL ATLAS S.A.P.I DE C.V</t>
  </si>
  <si>
    <t>FRACC MOTICELLO ETAPA 1</t>
  </si>
  <si>
    <t>2017-9437</t>
  </si>
  <si>
    <t>HUGO ARMANDO LOYA PLIEGO</t>
  </si>
  <si>
    <t>AVENIDA ALEJANDRO DUMAS (DE LAS INDUSTRIAS) 11130 INT 02 COLONIA CONJUNTO INDUSTRIAL NORTE -FRACTO-</t>
  </si>
  <si>
    <t>2017-9948</t>
  </si>
  <si>
    <t>PARQUES INDUSTRIALES INTERNACIONALES MEXICANOS, S.A. DE C.V.</t>
  </si>
  <si>
    <t xml:space="preserve">CALLE OSCAR WILDE 11340 PARQUE INDUSTRIAL INTERMEX NORTE </t>
  </si>
  <si>
    <t>M4B L4</t>
  </si>
  <si>
    <t>2017-10182</t>
  </si>
  <si>
    <t>RESIDENCIAL ATLAS D. DE R.L DE C.V</t>
  </si>
  <si>
    <t>AV REAL ESCONDIDO FRACC MONTICELLO</t>
  </si>
  <si>
    <t>2017-9927</t>
  </si>
  <si>
    <t>ALTTA HOMES NORTE. S DE. R.L. DE C.V.</t>
  </si>
  <si>
    <t>FRACCIONAMIENTO LAS LUNAS RESIDENCIAL</t>
  </si>
  <si>
    <t>2017-9463</t>
  </si>
  <si>
    <t>DGA DESARROLLOS S.A. DE C.V.</t>
  </si>
  <si>
    <t>FRACCIONAMIENTO CASTILLA RELIZ</t>
  </si>
  <si>
    <t>2017-10173</t>
  </si>
  <si>
    <t>FRACC RESERVA DEL PARQUE  IV</t>
  </si>
  <si>
    <t>2017-10295</t>
  </si>
  <si>
    <t>PAOLA AIMME BARRERA MOLINA</t>
  </si>
  <si>
    <t>CALLE NOPAL #3900 COLONIA ADOLFO LOPEZ MATEOS</t>
  </si>
  <si>
    <t>2017-10059</t>
  </si>
  <si>
    <t>CORPORACION TECNICA DE URBANISMO S.A. DE C.V.</t>
  </si>
  <si>
    <t>FRACCIONAMIENTO TRACIA RESIDENCIAL</t>
  </si>
  <si>
    <t>FP147 Z1 P1</t>
  </si>
  <si>
    <t>2017-9974</t>
  </si>
  <si>
    <t>ARRENDAMIENTOS CIYCSA S.A DE C.V</t>
  </si>
  <si>
    <t>CALLE SIN NOMBRE FRI DE LA F COLONIA EJIDO LABOR DE TERRAZAS -R-</t>
  </si>
  <si>
    <t>2017-10174</t>
  </si>
  <si>
    <t>DANIEL MEASUREMENT AND CO NTROL S DE R L DE CV</t>
  </si>
  <si>
    <t>CALLE ISHIKAWA 1221 COLONIA PARQUE INDUSTRIAL SUPRA</t>
  </si>
  <si>
    <t>ISHIKAWA</t>
  </si>
  <si>
    <t>AVENIDA DE LAS INDUSTRIAS 3710 COLONIA NOMBRE DE DIOS</t>
  </si>
  <si>
    <t>2017-10089</t>
  </si>
  <si>
    <t>HOMAR PRIETO BARRERA</t>
  </si>
  <si>
    <t>AVENIDA PASEOS ECUESTRE 9420 FRACCIONAMIENTO PASEOS DEL CAMINO REAL II</t>
  </si>
  <si>
    <t>L-12-E M-44</t>
  </si>
  <si>
    <t>2017-10275</t>
  </si>
  <si>
    <t>MARIA DE LOURDES PEREZ HERNANDEZ</t>
  </si>
  <si>
    <t>AVENIDA TEOFILO BORUNDA ORTIZ 12809 EJIDO LABOR DE TERRAZAS</t>
  </si>
  <si>
    <t>2017-10225</t>
  </si>
  <si>
    <t>CORPORACION TECNICA DE URBANISMO S.A DE C.V</t>
  </si>
  <si>
    <t>FRACC PASEO DE LOS LEONES V ETAPA</t>
  </si>
  <si>
    <t>2017-10148</t>
  </si>
  <si>
    <t>DESARROLLADORA DEXE S.A. DE C.V.</t>
  </si>
  <si>
    <t>FRACCIONAMIENTO CALICANTO</t>
  </si>
  <si>
    <t>2017-10276</t>
  </si>
  <si>
    <t>DESARROLLADORA DEXE S.A DE C.V.</t>
  </si>
  <si>
    <t>2017-10277</t>
  </si>
  <si>
    <t>2017-10322</t>
  </si>
  <si>
    <t>2017-9568</t>
  </si>
  <si>
    <t>PARQUES INDUSTRIALES INTERNACIONALES MEXICANOS, SA DE CV.</t>
  </si>
  <si>
    <t>AVENIDA CRISTOBAL COLON FONTANARROSA # 20901-1      COLONIA NOMBRE DE DIOS (PREDIO QUINTAS CAROLINAS)</t>
  </si>
  <si>
    <t>2017-10169</t>
  </si>
  <si>
    <t>ORGANIZACION INMOBILIARIA FAGAPE, S.A. DEC.V.</t>
  </si>
  <si>
    <t>AVENIDA INSTITUTO POLITECNICO NACIONAL 308 COLONIA ZARCO</t>
  </si>
  <si>
    <t>PROYECTOS, CONSTRUCCION Y CONSERVACION S.A. DE C.V.</t>
  </si>
  <si>
    <t>2017-10305</t>
  </si>
  <si>
    <t>ROGELIO CANO DIAZ</t>
  </si>
  <si>
    <t>AVENIDA DE LAS INDUSTRIAS 14311 Y 14313 FRACCIONAMIENTO CHIHUAHUA SIGLO XXI</t>
  </si>
  <si>
    <t>2017-10072</t>
  </si>
  <si>
    <t>GUILLERMO VILLALOBOS OLIVAS</t>
  </si>
  <si>
    <t>AVENIDA DE LAS INDUSTRIAS MU L19  COLONIA ALMACENES INDUSTRIALES II</t>
  </si>
  <si>
    <t xml:space="preserve">MU L19 </t>
  </si>
  <si>
    <t>2017-10065</t>
  </si>
  <si>
    <t>INVESTMENTS PROPERTIES M2 SA DE CV</t>
  </si>
  <si>
    <t xml:space="preserve">CALLE ARROYO JACALES M14 L1 FRACCIONAMIENTO BOSQUES DE SAN PEDRO </t>
  </si>
  <si>
    <t>2017-10481</t>
  </si>
  <si>
    <t>ALEJANDRO JOSE ARAGON ORTIZ</t>
  </si>
  <si>
    <t>CALLE CATEDRAL DE CHIHUAHUA LOTE 7 MANZANA 17</t>
  </si>
  <si>
    <t>2017-10290</t>
  </si>
  <si>
    <t>MARIA LUISA FERNANDEZ ITURRIAZA, JULIO MARIO BACA FERNANDEZ Y PROMOTORA BISALAMA S.A DE C.V</t>
  </si>
  <si>
    <t>AVENIDA HEROICO COLEGIO MILITAR 7301 COLONIA NOMBRE DE DIOS</t>
  </si>
  <si>
    <t>2017-10340</t>
  </si>
  <si>
    <t>ESCUELA SAN FELIPE EL REAL AC</t>
  </si>
  <si>
    <t>CALLE CORDILLERA BLANCA 9500 COLONIA NOMBRE DE DIOS</t>
  </si>
  <si>
    <t>2017-10468</t>
  </si>
  <si>
    <t>CENTRO DE LIDERAZGO Y DESARROLLO HUMANO A.C Y/O COPACHISA S.A. DE C.V.</t>
  </si>
  <si>
    <t>2017-9743</t>
  </si>
  <si>
    <t>2017-10073</t>
  </si>
  <si>
    <t>GUILLERMO  VILLALOBOS OLIVAS</t>
  </si>
  <si>
    <t>AVENIDA DE LAS INDUSTRIAS MU L20 COLONIA ALMACENES INDUSTRIALES II</t>
  </si>
  <si>
    <t>MU L20</t>
  </si>
  <si>
    <t>2017-10535</t>
  </si>
  <si>
    <t>GRUPO INDUSTRIAL BELGA S.A. DE C.V.</t>
  </si>
  <si>
    <t>CALLE JUAN RUIZ DE ALARCON 301 COLONIA COMPLEJO INDUSTRIAL CHIHUAHUA 31109</t>
  </si>
  <si>
    <t>JUAN RUIZ DE ALARCON</t>
  </si>
  <si>
    <t>2017-10514</t>
  </si>
  <si>
    <t>MYKONOS S.A DE C.V</t>
  </si>
  <si>
    <t>AVENIDA PUERTA RIVERA REAL L-99 COLONIA PUERTA RIVERA REAL -FRACTO-</t>
  </si>
  <si>
    <t>PUERTA RIVERA REAL</t>
  </si>
  <si>
    <t>2017-10318</t>
  </si>
  <si>
    <t>MARIA ANTONIETA ARZATE VALLES</t>
  </si>
  <si>
    <t>CALLE LAGUNA DE CLAVOS 501 COLONIA SAN FELIPE IV</t>
  </si>
  <si>
    <t>LAGUNA DE CLAVOS</t>
  </si>
  <si>
    <t>CALLEJON</t>
  </si>
  <si>
    <t>EL INSTITUTO SRI SATHYA SAI DE MEXICO A.C.</t>
  </si>
  <si>
    <t>RUBA DESARROLLOS SA DE CV</t>
  </si>
  <si>
    <t>FR2 P314</t>
  </si>
  <si>
    <t>2017-9910</t>
  </si>
  <si>
    <t>JAIME CREEL SISNIEGA /LUZ ELENA HERNANDEZ SOTO DE CREEL</t>
  </si>
  <si>
    <t>CALLE JUAN ALDAMA GONZALEZ 206 COLONIA CENTRO</t>
  </si>
  <si>
    <t>2017-10452</t>
  </si>
  <si>
    <t>CTU IMPULSO, S. A. DE C. V.</t>
  </si>
  <si>
    <t>FRACCIONAMIENTO PALMA REAL VII, ETAPA II</t>
  </si>
  <si>
    <t>2017-10094</t>
  </si>
  <si>
    <t>INMOBILIARIA DE FINCAS DE CHIHUAHUA SA</t>
  </si>
  <si>
    <t>AVENIDA INSTITUTO TECNOLOGICO DE CHIHUAHUA 4505 COLONIA LAS GRANJAS</t>
  </si>
  <si>
    <t>CTU IMPULSO S.A DE C.V</t>
  </si>
  <si>
    <t>MARIA ALEJANDRA RIVAS MEDINA</t>
  </si>
  <si>
    <t>2017-10675</t>
  </si>
  <si>
    <t>MAKLER INMOBILIARIA S. DE R.L. DE C.V.</t>
  </si>
  <si>
    <t>CIRCUITO UNIVERSITARIO 406 M02 L01 FRACCIONAMIENTO RESIDENCIAL CAFETALES</t>
  </si>
  <si>
    <t>M02 L01</t>
  </si>
  <si>
    <t>AVENIDA MIRADOR 2303 COLONIA MIRADOR</t>
  </si>
  <si>
    <t>M1 L9</t>
  </si>
  <si>
    <t>APA S.A. DE C.V.</t>
  </si>
  <si>
    <t>CALLE HACIENDA DE TABALAOPA 7700 COLONIA CONCORDIA</t>
  </si>
  <si>
    <t>HACIENDA DE TABALAOPA</t>
  </si>
  <si>
    <t>2017-10221</t>
  </si>
  <si>
    <t>2017-10239</t>
  </si>
  <si>
    <t>BIO PAPPEL S.A.B. DE C.V.</t>
  </si>
  <si>
    <t>RETORNO ANTONIO CASO L12 M8 COLONIA COMPLEJO INDUSTRIAL CHIHUAHUA 31109</t>
  </si>
  <si>
    <t>ANTONIO CASO</t>
  </si>
  <si>
    <t>L12 M8</t>
  </si>
  <si>
    <t>2017-10591</t>
  </si>
  <si>
    <t>FRACCIONAMIENTO MOLINO DE AGUA ETAPA II</t>
  </si>
  <si>
    <t>2017-10641</t>
  </si>
  <si>
    <t>RESIDENCIAL ATLAS S.A.P.I. DE C.V.</t>
  </si>
  <si>
    <t>FRACCIONAMIENTO PASEOS DE LOS LEONES ETAPA VI</t>
  </si>
  <si>
    <t>2017-9905</t>
  </si>
  <si>
    <t>DESARROLLOS URBANOS IMPULSA SA DE CV</t>
  </si>
  <si>
    <t>CIRCUITO UNIVERSITARIO M02 L02 COLONIA CAFETALES</t>
  </si>
  <si>
    <t>M02 L02</t>
  </si>
  <si>
    <t>2017-10200</t>
  </si>
  <si>
    <t>DANIELA ROMERO ARMENDARIZ</t>
  </si>
  <si>
    <t xml:space="preserve">AVENIDA HOMERO 1800 FR-B FRACCIONAMIENTO RESIDENCIAL UNIVERSIDAD </t>
  </si>
  <si>
    <t>1800 FR-B</t>
  </si>
  <si>
    <t>2017-10370</t>
  </si>
  <si>
    <t>PROYECTO 21, SOCIEDAD ANONIMA DE CAPITAL VARIABLE</t>
  </si>
  <si>
    <t>AVENIDA HEROICO COLEGIO MILITAR 6707 COLONIA NOMBRE DE DIOS</t>
  </si>
  <si>
    <t>SEXTA</t>
  </si>
  <si>
    <t>2016-8240</t>
  </si>
  <si>
    <t>MAXIMILIANO IÑIGUEZ RODRIGUEZ</t>
  </si>
  <si>
    <t>AVENIDA DE LA JUVENTUD-LUIS DONALDO COLOSIO MURRIETA # 8109 COLONIA JARDINES DEL SAUCITO -FRACTO-</t>
  </si>
  <si>
    <t>M13 F1</t>
  </si>
  <si>
    <t>2017-10055</t>
  </si>
  <si>
    <t>AVENIDA DE LA JUVENTUD-LUIS DONALDO COLOSIO MURRIETA 5502 DESARROLLO EL SAUCITO</t>
  </si>
  <si>
    <t>M80</t>
  </si>
  <si>
    <t>2017-10324</t>
  </si>
  <si>
    <t>ALTTA HOMES NORTE, S. DE R. L. DE C.V.</t>
  </si>
  <si>
    <t>FRACCIONAMIENTO LAS LUNAS</t>
  </si>
  <si>
    <t>17 DE JUNIO</t>
  </si>
  <si>
    <t>2017-10697</t>
  </si>
  <si>
    <t>AV DE LA JUVENTUD LUIS DONALDO COLOSIO MURRIETA # 10210COL DESARROLLO EL SAUCITO</t>
  </si>
  <si>
    <t>2017-9252</t>
  </si>
  <si>
    <t>PROMOTORA DE MICROINDUSTRIA DE CHIHUAHUA A.C.</t>
  </si>
  <si>
    <t>AVENIDA LUIS G. URBINA F A L17 M2 COLONIA COMPLEJO INDUSTRIAL CHIHUAHUA 31109</t>
  </si>
  <si>
    <t>LUIS G. URBINA</t>
  </si>
  <si>
    <t>F A L17 M2</t>
  </si>
  <si>
    <t>2017-10837</t>
  </si>
  <si>
    <t>SERATTA 36 EJIDO LABOR DE TERRAZAS III</t>
  </si>
  <si>
    <t>2017-10788</t>
  </si>
  <si>
    <t>RESIDENCIAL ATLAS SAPI DE C.V.</t>
  </si>
  <si>
    <t>FRACCIONAMIENTO PASEO DE LOS LEONES VII</t>
  </si>
  <si>
    <t>L99</t>
  </si>
  <si>
    <t>VERONICA FLORES BRONIMANN</t>
  </si>
  <si>
    <t>AVENIDA DIVISION DEL NORTE 102 COLONIA SAN FELIPE V</t>
  </si>
  <si>
    <t>2017-11010</t>
  </si>
  <si>
    <t>INMOBILIARIA CLAREJAR SA DE CV</t>
  </si>
  <si>
    <t>AVENIDA TEOFILO BORUNDA ORTIZ 11400 EJIDO LABOR DE ETRRAZAS</t>
  </si>
  <si>
    <t>NICOLAS GOGOL</t>
  </si>
  <si>
    <t>2017-10690</t>
  </si>
  <si>
    <t>ROSALBA GALAVIZ VALDEZ / MA DEL REFUGIO CARILLO GONZALEZ</t>
  </si>
  <si>
    <t>AVENIDA FRANCISCO VILLA 3903 COLONIA LOMAS DEL SOL</t>
  </si>
  <si>
    <t>L1 M13</t>
  </si>
  <si>
    <t>2017-10901</t>
  </si>
  <si>
    <t>MEGACONST REMODELACIONES Y CONSTRUCCIONES S.A  DE C.V.</t>
  </si>
  <si>
    <t>AVENIDA ALEJANDRO DUMAS (DE LAS INDUSTRIAS) 11365-14 COLONIA ACROS II</t>
  </si>
  <si>
    <t>2017-10437</t>
  </si>
  <si>
    <t>DESARROLLOS INMOBILIARIOS PUENTE DE CANTERA, S.A. DE C.V.</t>
  </si>
  <si>
    <t>FRACCIONAMIENTO MOLINO DE AGUA, ETAPA VIII</t>
  </si>
  <si>
    <t>2017-10438</t>
  </si>
  <si>
    <t>FRACCIONAMIENTO MOLINO DE AGUA ETAPA VIII</t>
  </si>
  <si>
    <t>2016-8366</t>
  </si>
  <si>
    <t>CALLE VIA LOMBARDIA #3000 COL. DESARROLLO EL SAUCITO</t>
  </si>
  <si>
    <t>2017-10732</t>
  </si>
  <si>
    <t>PROYECTOS INMOBILIARIOS CHIPINQUE, S.A. DE C.V.</t>
  </si>
  <si>
    <t>AVENIDA ALEJANDRO DUMAS 11501 COMPLEJO INDUSTRIAL CHIHUAHUA</t>
  </si>
  <si>
    <t>HONEYWELL MANUFACTURAS DE CHIH S. DE R.L. DE C.V.</t>
  </si>
  <si>
    <t>2017-10958</t>
  </si>
  <si>
    <t>FRACCIONAMIENTO PALMA REAL VII ETAPA II FASE I</t>
  </si>
  <si>
    <t>2017-10849</t>
  </si>
  <si>
    <t>HECTOR ARMANDO CUEVAS VILLALOBOS</t>
  </si>
  <si>
    <t>AVENIDA FRANCISCO VILLA 7302 COLONIA PANAMERICANA</t>
  </si>
  <si>
    <t>2017-10262</t>
  </si>
  <si>
    <t>CALLE CITADELA #5900   DESARROLLO EL SAUCITO</t>
  </si>
  <si>
    <t>2017-10980</t>
  </si>
  <si>
    <t>EL CAPITAN S.A. DE C.V.</t>
  </si>
  <si>
    <t>CIRCUITO UNIVERSITARIO #15110 COLONIA LOS HUERTOS</t>
  </si>
  <si>
    <t>M-01 FR-II</t>
  </si>
  <si>
    <t>2017-11062</t>
  </si>
  <si>
    <t>CALLE NOPAL 3900 COLONIA ADOLFO LOPEZ MATEOS (ANTES ZARAGOZA)</t>
  </si>
  <si>
    <t>JESUS MANUEL TORRES MENDOZA</t>
  </si>
  <si>
    <t>2017-11072</t>
  </si>
  <si>
    <t>AUTOSERVICIO ANDOVI S.A. DE C.V.</t>
  </si>
  <si>
    <t>AVENIDA EUGENIO PRADO PROAÑO #2204     PREDIO QUINTA CAROLINA</t>
  </si>
  <si>
    <t>2017-11113</t>
  </si>
  <si>
    <t>INMOBILIARIA BRER SA DE CV.</t>
  </si>
  <si>
    <t>FRACCIONAMIENTO PASEO DE LOS LEONES</t>
  </si>
  <si>
    <t>2016-7627</t>
  </si>
  <si>
    <t>CORPORATIVO SAN FELIPE S.A. DE C.V.</t>
  </si>
  <si>
    <t>AVENIDA DE LA JUVENTUD-LUIS DONALDO COLOSIO MURRIETA 3115 COLONIA PUERTA DE HIERRO</t>
  </si>
  <si>
    <t>L2 M4 FrII</t>
  </si>
  <si>
    <t>2017-10797</t>
  </si>
  <si>
    <t>CONVERSIONES CAMBHER S.A. DE C.V.</t>
  </si>
  <si>
    <t>CIRCUITO UNIVERSITARIO 208 FRACCIONAMIENTO RESIDENCIAL  CAFETALES</t>
  </si>
  <si>
    <t>2017-11151</t>
  </si>
  <si>
    <t>2017-11152</t>
  </si>
  <si>
    <t>MI INTEGRACIONES Y AUTOMATIZACION SA DE CV</t>
  </si>
  <si>
    <t>M123 L01</t>
  </si>
  <si>
    <t>2017-9884</t>
  </si>
  <si>
    <t>FIDEICOMISO FG/0024/2016, DE FACTOR GFC GLOBAL, S.A. DE C.V.</t>
  </si>
  <si>
    <t>FRACCIONAMIENTO RINCON DE LOS CEREZOS</t>
  </si>
  <si>
    <t>2017-10953</t>
  </si>
  <si>
    <t>AVENIDA TEOFILO BORUNDA ORTIZ P146 FRA COLONIA RESERVA DEL PARQUE</t>
  </si>
  <si>
    <t>P146 FRA</t>
  </si>
  <si>
    <t>2017-9922</t>
  </si>
  <si>
    <t xml:space="preserve">CALLE CHIHUAHUA-CUAUHTEMOC KM 18.00 # 27601    EJIDO EL FRESNO </t>
  </si>
  <si>
    <t>FR P66 Z1</t>
  </si>
  <si>
    <t>2017-10899</t>
  </si>
  <si>
    <t>DGA DESARROLLOS S.A DE C.V</t>
  </si>
  <si>
    <t>FRACC CASTILLA RELIZ RESIDENCIAL</t>
  </si>
  <si>
    <t>2017-11220</t>
  </si>
  <si>
    <t>AVENIDA RIO DANUBIO #409 COLONIA VISTAS DEL NORTE ETAPA II</t>
  </si>
  <si>
    <t>RIO DANUBIO</t>
  </si>
  <si>
    <t>M68 L2</t>
  </si>
  <si>
    <t>JOSE ANTONIO MIRANDA MENDOZA</t>
  </si>
  <si>
    <t>M47 04</t>
  </si>
  <si>
    <t>2017-11223</t>
  </si>
  <si>
    <t>INMOBILIARIA BRER S.A. DE C.V.</t>
  </si>
  <si>
    <t>CALLE 16 DE SEPTIEMBRE 807 COLONIA VILLA JUAREZ</t>
  </si>
  <si>
    <t>2017-11233</t>
  </si>
  <si>
    <t>LINEA AZUL DE CHIHUAHUA INMOBILIARIO S.A. DE C.V.</t>
  </si>
  <si>
    <t>CALLE NICOLAS GOGOL # 11363 COMPLEJO INDUSTRIAL CHIHUAHUA C.P 31136</t>
  </si>
  <si>
    <t>M-6 L-85</t>
  </si>
  <si>
    <t>2017-11032</t>
  </si>
  <si>
    <t>GISELA FONG CHAVEZ</t>
  </si>
  <si>
    <t>CALLE CORDILLERA BLANCA 9911 L31 M2 COLONIA CORDILLERAS III -FRACTO-</t>
  </si>
  <si>
    <t>L31 M2</t>
  </si>
  <si>
    <t>2017-11038</t>
  </si>
  <si>
    <t>RESIDENCIAL ATLAS S.A.P.I DE C.V.</t>
  </si>
  <si>
    <t>FRACCIONAMIENTO PUERTA SAVONA</t>
  </si>
  <si>
    <t>2017-11213</t>
  </si>
  <si>
    <t>ALTTA HOMES NORTE S DE RL DE CV</t>
  </si>
  <si>
    <t>FRACC LOS VIÑEDOS ETAPA I A Y I B</t>
  </si>
  <si>
    <t>FRII L3 M13 Z2</t>
  </si>
  <si>
    <t>2017-11231</t>
  </si>
  <si>
    <t>RESIDENCIAL ATLAS SAPI DE C.V</t>
  </si>
  <si>
    <t>FRACC PASEOS DE LOS LEONES VII</t>
  </si>
  <si>
    <t>2017-11308</t>
  </si>
  <si>
    <t>PROYECTOS, CONSTRUCCION Y CONSERVACION S.A DE C.V</t>
  </si>
  <si>
    <t>FRACC PASEO DE LOS LEONES</t>
  </si>
  <si>
    <t>2017-11383</t>
  </si>
  <si>
    <t>INMUEBLES FORZA S.A. DE C.V.</t>
  </si>
  <si>
    <t>AVENIDA SILVESTRE TERRAZAS 12811-1 COLONIA PARQUE TECNOLOGICO BAFAR</t>
  </si>
  <si>
    <t>12811-1</t>
  </si>
  <si>
    <t>2017-10358</t>
  </si>
  <si>
    <t>RUBA DESARROLLOS, S.A DE C.V. Y/O GRUPO LOGÍSTICO Y SOLUCIONES INTEGRAL DEL NORTE SA DE CV.</t>
  </si>
  <si>
    <t>FRACCIONAMIENTO MONTEVERDE I ETAPA 2</t>
  </si>
  <si>
    <t>2017-11368</t>
  </si>
  <si>
    <t>FRACCIONAMIENTO RESERVA DEL PARQUE ETAPA 4</t>
  </si>
  <si>
    <t>JOSE ALEJANDRO GALLEGOS CRUZ</t>
  </si>
  <si>
    <t>2017-11385</t>
  </si>
  <si>
    <t>INGENIERIA Y OBRAS S.A DE C.V</t>
  </si>
  <si>
    <t>2017-10337</t>
  </si>
  <si>
    <t>JUAN CARLOS ASTORGA BURCIAGA Y MARÍA DE LOURDES AGUIRRE VALLES.</t>
  </si>
  <si>
    <t>CALLE SIERRA MADRE OCCIDENTAL M75 L1 Z1 COLONIA SIERRA AZUL</t>
  </si>
  <si>
    <t>SIERRA MADRE OCCIDENTAL</t>
  </si>
  <si>
    <t>M75 L1 Z1</t>
  </si>
  <si>
    <t>L99 M50</t>
  </si>
  <si>
    <t>2017-11367</t>
  </si>
  <si>
    <t>ESTHER ALICIA MUÑOZ RUIZ DE LA PEÑA Y EDUARDO MUÑOZ RUÍZ DE LA PEÑA.</t>
  </si>
  <si>
    <t>AVENIDA GUILLERMO PRIETO LUJAN M1 L66 F V     COLONIA PREDIO QUINTA CAROLINA</t>
  </si>
  <si>
    <t>2017-11067</t>
  </si>
  <si>
    <t>BIENES RAICES DEL DESIERTO S.A. DE C.V.</t>
  </si>
  <si>
    <t>CALLE SICOMORO #3702 COLONIA NOMBRE DE DIOS</t>
  </si>
  <si>
    <t>2017-11357</t>
  </si>
  <si>
    <t>LUCILA FONG CHAVEZ</t>
  </si>
  <si>
    <t>CALLE CORDILLERA BLANCA # 9913 COLONIA CORDILLERAS III -FRACTO-</t>
  </si>
  <si>
    <t>M2 L1F</t>
  </si>
  <si>
    <t>2017-11427</t>
  </si>
  <si>
    <t>ALBERTO MARTIN DIAZ</t>
  </si>
  <si>
    <t>CALLE MANUEL GONZALEZ COSSIO 9303 COLONIA ANEXO SANTA ROSA</t>
  </si>
  <si>
    <t>2017-11482</t>
  </si>
  <si>
    <t>INVESTMENTS Y PROPERTIES M2 SA DE CV</t>
  </si>
  <si>
    <t>AVENIDA CRISTOBAL COLON FONTANARROSA FR-II COLONIA NOMBRE DE DIOS</t>
  </si>
  <si>
    <t>INMOBILIARIA EL PASO SA DE CV</t>
  </si>
  <si>
    <t>AVENIDA NIÑOS HEROES 1401 COLONIA CENTRO</t>
  </si>
  <si>
    <t>NIÑOS HEROES</t>
  </si>
  <si>
    <t>2017-10926</t>
  </si>
  <si>
    <t>DAVID LEONARDO TORRES CHACON</t>
  </si>
  <si>
    <t>CALLE IZALCO # 1202  COLONIA EL SAUCITO</t>
  </si>
  <si>
    <t>IZALCO</t>
  </si>
  <si>
    <t>FR 80</t>
  </si>
  <si>
    <t>2017-11514</t>
  </si>
  <si>
    <t>2017-11366</t>
  </si>
  <si>
    <t>FRACC RESERVA DEL PARQUE ETAPA 4</t>
  </si>
  <si>
    <t>2017-11392</t>
  </si>
  <si>
    <t>ALTTA HOMES NORTE S. DE R.L DE C.V</t>
  </si>
  <si>
    <t>FRACC LOS VIÑEDOS ETAPA 1 A Y 1 B</t>
  </si>
  <si>
    <t>2017-11426</t>
  </si>
  <si>
    <t>VALLE ESCONDIDO DEL NORTE S.A DE C.V/CORPORACION TECNICA DE URBANISMO</t>
  </si>
  <si>
    <t>AVENIDA MISION DEL BOSQUE P-2 FR-I COLONIA NOMBRE DE DIOS</t>
  </si>
  <si>
    <t>P-2 FR-I</t>
  </si>
  <si>
    <t>2017-11332</t>
  </si>
  <si>
    <t>ALMA EDA VILLALOBOS GONZALEZ</t>
  </si>
  <si>
    <t>AV LA CANTERA # 10305 POBLADO LA HACIENDITA</t>
  </si>
  <si>
    <t>AGH INMOBILIARIA S.A. DE C.V.</t>
  </si>
  <si>
    <t>JORGE KIRSCHNER PUIG</t>
  </si>
  <si>
    <t>AVENIDA PASCUAL OROZCO 2501 COLONIA SAN FELIPE II</t>
  </si>
  <si>
    <t>PASCUAL OROZCO</t>
  </si>
  <si>
    <t>2017-11528</t>
  </si>
  <si>
    <t>SILVIA ISELA GUAJARDO PEREA</t>
  </si>
  <si>
    <t>BOULEVAR JUAN PABLO #5704 COLONIA 1º DE MAYO</t>
  </si>
  <si>
    <t>M07 L03 Z06</t>
  </si>
  <si>
    <t>2017-11175</t>
  </si>
  <si>
    <t>AV DE LA CANTERA # 9513 EJIDO LA HACIENDITA</t>
  </si>
  <si>
    <t>2017-11402</t>
  </si>
  <si>
    <t>AUGUSTO CARLOS ALEJANDRO GALLEGO OCHOA</t>
  </si>
  <si>
    <t>AVENIDA CRISTOBAL COLON FONTANARROSA KM 16.5 COLONIA NOMBRE DE DIOS (PARCELAS)</t>
  </si>
  <si>
    <t>KM 16.5</t>
  </si>
  <si>
    <t>2017-10896</t>
  </si>
  <si>
    <t>CALLE 2 DE ABRIL 900 FV COLONIA GUADALUPE</t>
  </si>
  <si>
    <t>2017-11538</t>
  </si>
  <si>
    <t>JORGE GUIZAR CORTAZAR</t>
  </si>
  <si>
    <t>AVENIDA FRANCISCO HERMAN GLANDORFF L22,23,24 COLONIA SAN FELIPE III</t>
  </si>
  <si>
    <t>L22,23,24</t>
  </si>
  <si>
    <t>2017-11591</t>
  </si>
  <si>
    <t>FRACCIONAMIENTO VISTAS DEL NORTE</t>
  </si>
  <si>
    <t>2017-11634</t>
  </si>
  <si>
    <t>PLUSVALIA Y CREATIVIDAD INMOBILIARIA</t>
  </si>
  <si>
    <t>CALLE AVELLANA FRACC LOS NOGALES</t>
  </si>
  <si>
    <t>2017-11503</t>
  </si>
  <si>
    <t>CARMEN ANGELICA OGAZ ITUARTE</t>
  </si>
  <si>
    <t>CALLE CANTERA PETRASANTA 7350 COLONIA RESIDENCIAL LA CANTERA III Y IV -FRACTO-</t>
  </si>
  <si>
    <t>CANTERA PETRASANTA</t>
  </si>
  <si>
    <t>2017-11619</t>
  </si>
  <si>
    <t>TALLERES CASA MAYERS S.A.</t>
  </si>
  <si>
    <t xml:space="preserve">AVENIDA DE LA JUVENTUD-LUIS DONALDO COLOSIO MURRIETA #6303 COLONIA JARDINES DE SAN FRANCISCO </t>
  </si>
  <si>
    <t>MIGUEL ANGEL GUTIERREZ PEREZ</t>
  </si>
  <si>
    <t>AVENIDA JOSE MARIA IGLESIAS INZAURRAGA 5104 COLONIA LAS GRANJAS</t>
  </si>
  <si>
    <t>2017-11458</t>
  </si>
  <si>
    <t>FRACC PALMA REAL VLL ETAPA II FASE I</t>
  </si>
  <si>
    <t>2017-11167</t>
  </si>
  <si>
    <t>CONSTRUCTORA YVA S.A. DE C.V.</t>
  </si>
  <si>
    <t>FRACC PORTAL DEL REAL ETAPA 3</t>
  </si>
  <si>
    <t>2017-11169</t>
  </si>
  <si>
    <t>FRACC QUINTA ARBOLEDA ORIENTE  ETAPA 3</t>
  </si>
  <si>
    <t>2017-11177</t>
  </si>
  <si>
    <t>CONSTRUCTORA YVA S.A DE C.V</t>
  </si>
  <si>
    <t>PORTAL DE REAL 1 ETAPA 2</t>
  </si>
  <si>
    <t>2016-6495</t>
  </si>
  <si>
    <t>ARCHIVO HISTORICO DE LA ARQUIDIOCESIS DE CHIHUAHUA AC</t>
  </si>
  <si>
    <t>CALLE JUAN DE DIOS PEZA 2209 COLONIA LINSS</t>
  </si>
  <si>
    <t>JUAN DE DIOS PEZA</t>
  </si>
  <si>
    <t>2017-11627</t>
  </si>
  <si>
    <t>ROSA ILEANA GRIJALVA ENRIQUEZ</t>
  </si>
  <si>
    <t>AVENIDA JUAN ESCUTIA 2747 COLONIA RINCONES DE SAN ANDRES</t>
  </si>
  <si>
    <t>2017-11456</t>
  </si>
  <si>
    <t>VGC ARQUITECTURA INMOBILIARIA S.A DE C.V</t>
  </si>
  <si>
    <t>AV TEOFILO BORUNDA ORTIZ # 11810 EJIDO LABOR DE TERRAZAS</t>
  </si>
  <si>
    <t>FRI P16 Z1</t>
  </si>
  <si>
    <t>2017-11650</t>
  </si>
  <si>
    <t>FRACCIONAMIENTO RINCONADAS DEL VALLE VI, ETAPAS II</t>
  </si>
  <si>
    <t>2017-11795</t>
  </si>
  <si>
    <t>FRACCIONADORA INDEPENDIENTE S.A DE C.V</t>
  </si>
  <si>
    <t>CALLE PASEOS DEL AZTECA 9239 COLONIA PASEOS DEL CAMINO REAL I -FRACTO-</t>
  </si>
  <si>
    <t>2017-11796</t>
  </si>
  <si>
    <t>CALLE PASEOS DEL AZTECA 9609 COLONIA PASEOS DEL CAMINO REAL I -FRACTO-</t>
  </si>
  <si>
    <t>2017-11380</t>
  </si>
  <si>
    <t>GRUPO LOGÍSTICO Y SOLUCIONES INTEGRAL DEL NORTE SA DE CV.</t>
  </si>
  <si>
    <t>FRACC VISTAS DEL PRADO ETAPA 1</t>
  </si>
  <si>
    <t>2017-10726</t>
  </si>
  <si>
    <t>RAMON ALEJANDRO GRANILLO ROBLES Y MARIA SUSANA IBAÑEZ CAMACHO</t>
  </si>
  <si>
    <t>AVENIDA ZOOTECNIA 11804 FRACCIONAMIENTO UNIVERSITARIO</t>
  </si>
  <si>
    <t>LOBINA NEGRA</t>
  </si>
  <si>
    <t>M5 L4</t>
  </si>
  <si>
    <t>2017-11523</t>
  </si>
  <si>
    <t>ALEJANDRA CATARINA DE LA VEGA ARIZPE</t>
  </si>
  <si>
    <t>CARRETERA CHIHUAHUA-CUAUHTEMOC #20201  COLONIA EJIDO LABOR DE TERRAZAS -R-</t>
  </si>
  <si>
    <t>FRB P13 Z1 P1/1</t>
  </si>
  <si>
    <t>2017-11739</t>
  </si>
  <si>
    <t>JOSE LUIS  CABRERA HERNANDEZ Y BEATRIZ CHAVEZ</t>
  </si>
  <si>
    <t>L10 M5</t>
  </si>
  <si>
    <t>2017-11558</t>
  </si>
  <si>
    <t>FRACCIONAMIENTO MONTICELLO</t>
  </si>
  <si>
    <t>2017-10279</t>
  </si>
  <si>
    <t>DESARROLLO URBANO REGIONAL S.A DE C.V</t>
  </si>
  <si>
    <t>CARRETERA CHIHUAHUA-ALDAMA FR-I DE LA  COLONIA ROBINSON</t>
  </si>
  <si>
    <t>FR-I DE LA P11</t>
  </si>
  <si>
    <t>2017-11584</t>
  </si>
  <si>
    <t>AFFA TRADE S A P I DE CV</t>
  </si>
  <si>
    <t>AVENIDA CRISTOBAL COLON FONTANARROSA L6 M1    COLONIA COMPLEJO INDUSTRIAL CHIHUAHUA 31109</t>
  </si>
  <si>
    <t>L6 M1</t>
  </si>
  <si>
    <t>2017-11620</t>
  </si>
  <si>
    <t>CALLE ARTICULO 33 10500 COLONIA INSURGENTES II SECTOR 81</t>
  </si>
  <si>
    <t>ARTICULO 33</t>
  </si>
  <si>
    <t>2017-11878</t>
  </si>
  <si>
    <t xml:space="preserve">CALLE CAMINO A LAS GRUTAS DE NOMBRE DE DIOS NO. 5301, EN EL FRACCIONAMIENTO POTREROS I Y II, LA FRACCION II DE LA PARCELA 156 Z-1 P 1/7 EN LA  </t>
  </si>
  <si>
    <t>SACRAMENTO</t>
  </si>
  <si>
    <t>L2 P156 Z1</t>
  </si>
  <si>
    <t>2017-11834</t>
  </si>
  <si>
    <t xml:space="preserve">FRACC PUERTA SAVONA </t>
  </si>
  <si>
    <t>INDUSTRIAS</t>
  </si>
  <si>
    <t>2017-11944</t>
  </si>
  <si>
    <t>BANCO JP MORGAN GRUPO FINANCIERO DIVISION FIDUCIARIA</t>
  </si>
  <si>
    <t>AVENIDA DE LA JUVENTUD-LUIS DONALDO COLOSIO MURRIETA L99 M50 COLONIA PLAZA DEL SOL</t>
  </si>
  <si>
    <t>2017-11168</t>
  </si>
  <si>
    <t>FRACC QUINTA ARBOLEDA ORIENTE ETAPA 4</t>
  </si>
  <si>
    <t>2017-11914</t>
  </si>
  <si>
    <t>INMOBILIARIA ATHVAL</t>
  </si>
  <si>
    <t>CALLE CERRADA SAHARA FRACC PASEO DE LOS LEONES</t>
  </si>
  <si>
    <t>2017-12045</t>
  </si>
  <si>
    <t>2017-12000</t>
  </si>
  <si>
    <t>CONSTRUCTORA FRAITER SA DE CV</t>
  </si>
  <si>
    <t>CALLE MARIA MONTESSORI L1 FR I Y I COLONIA LAS MISIONES -FRACTO-</t>
  </si>
  <si>
    <t>MARIA MONTESSORI</t>
  </si>
  <si>
    <t>L1 FR I Y II</t>
  </si>
  <si>
    <t>2017-12034</t>
  </si>
  <si>
    <t>ALTO TERRA S A DE C V</t>
  </si>
  <si>
    <t>AVENIDA NICOLAS GOGOL L2 M9 COLONIA COMPLEJO INDUSTRIAL CHIHUAHUA 31109</t>
  </si>
  <si>
    <t>L2 M9</t>
  </si>
  <si>
    <t>DESARROLLO URBANO REGIONAL</t>
  </si>
  <si>
    <t>2017-11984</t>
  </si>
  <si>
    <t>PARCELAS CHUVISCAR S. DE R.L DE C.V</t>
  </si>
  <si>
    <t>FRACCIONAMIENTO DENOMINADO VANCOUVER</t>
  </si>
  <si>
    <t>2017-11953</t>
  </si>
  <si>
    <t>CALLE 69 #9407 COLONIA AEROPUERTO</t>
  </si>
  <si>
    <t>2017-12179</t>
  </si>
  <si>
    <t>DEUTSCHE BANK MEXICO, S.A INSTITUCION DE BANCA MULTIPLE DIV FID</t>
  </si>
  <si>
    <t>CALLE GEORGE WASHINGTON # 3701 EDIFICIO 19 EN OARQUE INDUSTRIAL LAS AMERICAS</t>
  </si>
  <si>
    <t>2017-10365</t>
  </si>
  <si>
    <t>ALEJANDRA DE LA ROCHA SOSA</t>
  </si>
  <si>
    <t>CALLE ARTICULO 123 202 COLONIA CENTRO</t>
  </si>
  <si>
    <t>ARTICULO 123</t>
  </si>
  <si>
    <t>2017-12235</t>
  </si>
  <si>
    <t>AVENIDA CRISTOBAL COLON FONTANARROSA 18701 COLONIA NOMBRE DE DIOS (PARCELAS)</t>
  </si>
  <si>
    <t>2017-12274</t>
  </si>
  <si>
    <t>SUPERIOR INDUSTRIES DE MEXICO S. DE R.L DE C. V.</t>
  </si>
  <si>
    <t>CALLE SIN NOMBRE FRACCION  B COLONIA PARQUE INDUSTRIAL CHIHUAHUA SUR</t>
  </si>
  <si>
    <t>FRACCION  B</t>
  </si>
  <si>
    <t>2017-12275</t>
  </si>
  <si>
    <t>2017-11750</t>
  </si>
  <si>
    <t xml:space="preserve">LOS VIÑEDOS ETAPA I A Y I B </t>
  </si>
  <si>
    <t>2017-11932</t>
  </si>
  <si>
    <t>PROYECTOS CONSTRUCCIONES Y CONSERVACIONES S.A DE C.V</t>
  </si>
  <si>
    <t>FRACCIONAMIENTO PUNTA NARANJOS ORIENTE II</t>
  </si>
  <si>
    <t>2017-12146</t>
  </si>
  <si>
    <t>PARQUES AMERICAN INDUSTRIES SA DE CV</t>
  </si>
  <si>
    <t>AVENIDA ALEJANDRO DUMAS (DE LAS INDUSTRIAS) M9 FB FII COLONIA COMPLEJO INDUSTRIAL CHIHUAHUA 31109</t>
  </si>
  <si>
    <t>M9 FB FII</t>
  </si>
  <si>
    <t>2017-11928</t>
  </si>
  <si>
    <t>CARLOS RUBIO DOMINGUEZ</t>
  </si>
  <si>
    <t>AVENIDA FRANCISCO VILLA 102 COLONIA SAN FELIPE IV</t>
  </si>
  <si>
    <t>2017-11792</t>
  </si>
  <si>
    <t>INGENIERÍA Y OBRAS, S. A. DE C. V.</t>
  </si>
  <si>
    <t>2017-12236</t>
  </si>
  <si>
    <t>FRACCIONAMIENTO RINCONADA DEL VALLE VI ETAPA II</t>
  </si>
  <si>
    <t>2017-12300</t>
  </si>
  <si>
    <t>FRACC PALMA REAL VII ETAPA 2 FASE 2</t>
  </si>
  <si>
    <t>2017-12301</t>
  </si>
  <si>
    <t>CORPORACION TECNICA DE URBANISMO S.A DE C.V Y/O FIDEICOMISO #226075174 DE SCOTIABANK INVERLAT S.A</t>
  </si>
  <si>
    <t>TRACIA RESIDENCIAL 1</t>
  </si>
  <si>
    <t>2017-12342</t>
  </si>
  <si>
    <t>JESUS CHAN HERNANDEZ Y/O LOCACIONES INMOBILIARIAS S DE RL DE CV</t>
  </si>
  <si>
    <t>AVENIDA DE LA JUVENTUD-LUIS DONALDO COLOSIO MURRIETA 3106 COLONIA PARQUE DE NEGOCIOS</t>
  </si>
  <si>
    <t>2017-12203</t>
  </si>
  <si>
    <t>FIDEICOMISO FG24016 DE FACTOR GFC GLOBAL S.A DE C.V SOCIEDAD FINANCIERA DE OBJETIVO MULTIMPLE</t>
  </si>
  <si>
    <t xml:space="preserve">FRACCIONAMIENTO RINCON DE LOS CEREZOS </t>
  </si>
  <si>
    <t>2017-12395</t>
  </si>
  <si>
    <t>CYNTHIA DINORAH MEDRANO VARELA</t>
  </si>
  <si>
    <t>AVENIDA GUILLERMO PRIETO LUJAN # 300 COLONIA LOS PORTALES</t>
  </si>
  <si>
    <t>L1 M18</t>
  </si>
  <si>
    <t>2017-12345</t>
  </si>
  <si>
    <t>ALTTA HOMES NORTE S. DE .R.L DE C.V</t>
  </si>
  <si>
    <t>FRACCIONAMIENTO LOS VIÑEDOS ETAPA 1-A Y 1B</t>
  </si>
  <si>
    <t>2017-12358</t>
  </si>
  <si>
    <t xml:space="preserve">FRACCIONAMIENTO PASEOS DEL CAMINO REAL II Y III </t>
  </si>
  <si>
    <t>M6 L3</t>
  </si>
  <si>
    <t>2017-12375</t>
  </si>
  <si>
    <t>RESIDENCIAL ATLAS S.A.P.I. DE C.V</t>
  </si>
  <si>
    <t>2018-12421</t>
  </si>
  <si>
    <t>RESIDENCIAL ATLAS SAPI DE CV</t>
  </si>
  <si>
    <t xml:space="preserve">FRACCIONAMIENTO PASEO DE LOS LEONES ETAPA VII </t>
  </si>
  <si>
    <t>2017-12340</t>
  </si>
  <si>
    <t>LUISA FERNANDA RODRÍGUEZ PRIETO.</t>
  </si>
  <si>
    <t>AVENIDA IMPULSO # 2409 COLONIA PARQUE INDUSTRIAL IMPULSO</t>
  </si>
  <si>
    <t>2018-12418</t>
  </si>
  <si>
    <t>MARIA RUTH HERNANDEZ MARIÑELARENA</t>
  </si>
  <si>
    <t>AVENIDA INOVACION #1800 COLONIA PARQUE INDUSTRIAL IMPULSO</t>
  </si>
  <si>
    <t>INOVACION</t>
  </si>
  <si>
    <t>M3 L14</t>
  </si>
  <si>
    <t>M6 L4</t>
  </si>
  <si>
    <t>2017-12369</t>
  </si>
  <si>
    <t>OPERADORA DE DESARROLLOS TBCT SA DE  CV</t>
  </si>
  <si>
    <t>AVENIDA DE LA JUVENTUD-LUIS DONALDO COLOSIO MURRIETA 5700 INT 3 COLONIA CITADELA</t>
  </si>
  <si>
    <t>2018-12504</t>
  </si>
  <si>
    <t>CALLE CORDILLERA BLANCA L1E M2 COLONIA CORDILLERAS III -FRACTO-</t>
  </si>
  <si>
    <t>L1E M2</t>
  </si>
  <si>
    <t>TIERRA BUENA INVERSIONES SA DE CV   RFC TBI150429PN1</t>
  </si>
  <si>
    <t>CALLE REPUBLICA DE URUGUAY 530 COLONIA PANAMERICANA</t>
  </si>
  <si>
    <t>REP. DE URUGUAY</t>
  </si>
  <si>
    <t>MOLINOS AZTECA SA DE CV</t>
  </si>
  <si>
    <t>CALLE PINO 3501 COLONIA NOMBRE DE DIOS</t>
  </si>
  <si>
    <t>ELIA AIDA MENDOZA ALVAREZ</t>
  </si>
  <si>
    <t>AVENIDA IGNACIO VALLARTA 4307 COLONIA LAS GRANJAS</t>
  </si>
  <si>
    <t>ZEUS</t>
  </si>
  <si>
    <t>2017-12363</t>
  </si>
  <si>
    <t>BRENDA MENDOZA HERNANDEZ / JOSE MENDOZA HERNANDEZ</t>
  </si>
  <si>
    <t>CALLE CORDILLERA BLANCA #10102 COLONIA CORDILLERAS III -FRACTO-</t>
  </si>
  <si>
    <t>L1B M4</t>
  </si>
  <si>
    <t>NORMA ALICIA SOTO ROJO</t>
  </si>
  <si>
    <t>CAMPO BELLO</t>
  </si>
  <si>
    <t>L-57 M-02</t>
  </si>
  <si>
    <t>2018-12626</t>
  </si>
  <si>
    <t>VALLE ESCONDIDO DEL NORTE S.A DE C.V/ CORPORACION TECNICA DE URBANISMO S.A DE C.V</t>
  </si>
  <si>
    <t>FRACCIONAMIENTO VALLE DE MERCIA I Y II</t>
  </si>
  <si>
    <t>2017-12404</t>
  </si>
  <si>
    <t>MAGDALENA IBEL CLEMENTE PONCE DE LEÓN, JESÚS FRANCISCO MEZA SANTINI Y JOSÉ LUIS JASSO RICO.</t>
  </si>
  <si>
    <t>CALLE CORDILLERA BLANCA # 6201-L-1   COLONIA CORDILLERAS PLAZA COMERCIAL</t>
  </si>
  <si>
    <t>M-L UPI-01</t>
  </si>
  <si>
    <t>2018-12622</t>
  </si>
  <si>
    <t>LUIS ENRIQUE MAR PINEDA</t>
  </si>
  <si>
    <t>CALLE PASEOS DEL HOLANDES M65 L1 A Y  COLONIA PASEOS DEL CAMINO REAL III -FRACTO-</t>
  </si>
  <si>
    <t>PASEOS DEL HOLANDES</t>
  </si>
  <si>
    <t>M65 L1 A Y B</t>
  </si>
  <si>
    <t>FRACCIONAMIENTO PASEO DE LOS LEONES ETAPA I</t>
  </si>
  <si>
    <t>2018-12571</t>
  </si>
  <si>
    <t>BEBIDAS MUNDIALES S. DE R.L DE C.V.</t>
  </si>
  <si>
    <t>2018-12757</t>
  </si>
  <si>
    <t>ALTTA HOMES NORTE S.A DE .R.L DE C.V</t>
  </si>
  <si>
    <t>FRACCIONAMIENTO LAS LUNAS RESIDENCIAL 2 ETAPA I</t>
  </si>
  <si>
    <t>P50 85 F7 FC</t>
  </si>
  <si>
    <t>2018-12725</t>
  </si>
  <si>
    <t>ENFOQUE MERIDIANO, S.A. DE C.V.</t>
  </si>
  <si>
    <t>RETORNO MARIO VARGAS LLOSA 102 COLONIA COMPLEJO INDUSTRIAL CHIHUAHUA 31109</t>
  </si>
  <si>
    <t>MARIO VARGA</t>
  </si>
  <si>
    <t>2018-12618</t>
  </si>
  <si>
    <t>AVENIDA DE LA JUVENTUD-LUIS DONALDO COLOSIO MURRIETA M50 L99 COLONIA DESARROLLO EL SAUCITO</t>
  </si>
  <si>
    <t>2017-11761</t>
  </si>
  <si>
    <t>DESARROLLOS URBANOS IMPULSA S.A DE C.V</t>
  </si>
  <si>
    <t>FRACCIONAMIENTO VALLE DE SAN PEDRO II ETAPA 1 Y 2</t>
  </si>
  <si>
    <t>2017-12314</t>
  </si>
  <si>
    <t>2018-12613</t>
  </si>
  <si>
    <t>RUBA DESARROLLOS S.A DE C,V</t>
  </si>
  <si>
    <t>FRACCIONAMIENTO VISTAS DEL NORTE II ETAPA 2</t>
  </si>
  <si>
    <t>L8 M104 Z3</t>
  </si>
  <si>
    <t>2018-12824</t>
  </si>
  <si>
    <t>2018-12693</t>
  </si>
  <si>
    <t>RAMON CASTRO SILVA</t>
  </si>
  <si>
    <t>AVENIDA DE LA JUVENTUD-LUIS DONALDO COLOSIO MURRIETA 8909 COLONIA LOMAS UNIVERSIDAD I</t>
  </si>
  <si>
    <t>2017-12241</t>
  </si>
  <si>
    <t>RUBA RESIDENCIAL S.A DE C.V</t>
  </si>
  <si>
    <t>FRACCIONAMIENTO MONTE VERDE 1 ETAPA II</t>
  </si>
  <si>
    <t>MONTEVERDE</t>
  </si>
  <si>
    <t>L98</t>
  </si>
  <si>
    <t>2018-12955</t>
  </si>
  <si>
    <t>DESARROLLADORA NEXO NORTE S.A. DE C.V.</t>
  </si>
  <si>
    <t>AVENIDA HOMERO 4802 EJIDO NOMBRE DE DIOS</t>
  </si>
  <si>
    <t>2018-12891</t>
  </si>
  <si>
    <t>CALLE ANTONIO DE MONTES BEAS Y RANGEL L08 M03 COLONIA UNIDAD PRESIDENTES</t>
  </si>
  <si>
    <t>L08 M03</t>
  </si>
  <si>
    <t>2017-11985</t>
  </si>
  <si>
    <t>PARCELAS CHUVISCAR SRL DE CV</t>
  </si>
  <si>
    <t>PARC 44</t>
  </si>
  <si>
    <t>2017-11986</t>
  </si>
  <si>
    <t>FRACCIONAMIENTO VANCOUVER</t>
  </si>
  <si>
    <t>2017-12156</t>
  </si>
  <si>
    <t>ROSA MARÍA MUÑOZ RUIZ DE LA PEÑA</t>
  </si>
  <si>
    <t>AVENIDA GUILLERMO PRIETO LUJAN 307 M01 L66 FIV COLONIA QUINTAS CAROLINAS PREDIO</t>
  </si>
  <si>
    <t>M01 L66 FIV</t>
  </si>
  <si>
    <t>2018-12660</t>
  </si>
  <si>
    <t>IMPULSORA GANE S.A. DE C.V.</t>
  </si>
  <si>
    <t>2017-12243</t>
  </si>
  <si>
    <t>ALEJANDRINA, JULIA Y DELIA PAYAN NOVOA</t>
  </si>
  <si>
    <t>AVENIDA DIVISION DEL NORTE 3300 COLONIA ALTAVISTA</t>
  </si>
  <si>
    <t>JORGE ALBERTO ENRIQUEZ FERNANDEZ</t>
  </si>
  <si>
    <t>CALLE CRUZ MORALES M6 L3 COLONIA DEPORTISTAS</t>
  </si>
  <si>
    <t>CRUZ MORALES</t>
  </si>
  <si>
    <t>FECAM</t>
  </si>
  <si>
    <t>2018-13170</t>
  </si>
  <si>
    <t>MARTHA LOYA JAIME</t>
  </si>
  <si>
    <t>CALLE SIN NOMBRE -B- L4 M16 Z2 COLONIA EJ LA HACIENDITA -R-</t>
  </si>
  <si>
    <t>2018-12695</t>
  </si>
  <si>
    <t>COMERCIALIZADORA E IMPULSORA DEL NOROESTE, S.A. DE C.V.</t>
  </si>
  <si>
    <t>AVENIDA CRISTOBAL COLON FONTANARROSA 11534 COLONIA COMPLEJO INDUSTRIAL CHIHUAHUA 31109</t>
  </si>
  <si>
    <t>2018-12953</t>
  </si>
  <si>
    <t>ROGELIO ESCOBAR ORDAZ</t>
  </si>
  <si>
    <t>VALLE DE SAN PEDRO</t>
  </si>
  <si>
    <t>M XI L40</t>
  </si>
  <si>
    <t>2014-3043</t>
  </si>
  <si>
    <t>CIBANCO SA INSTITUCION DE BANCA MULTIPLE COMO FIDUCIARIO EN FIDEICOMISO FF 00291</t>
  </si>
  <si>
    <t>NICOLAS GOGOL NO. 11309 COLONIA COMPLEJO INDUSTRIAL CHIHUAHUA</t>
  </si>
  <si>
    <t>338 FII</t>
  </si>
  <si>
    <t>SCOTIABANK INVERLAT S.A INSTITUCION DE BANCA MULTIPLE FIDEICOMISO #226075158</t>
  </si>
  <si>
    <t>2018-12986</t>
  </si>
  <si>
    <t>2018-13214</t>
  </si>
  <si>
    <t>MARIO HECTOR CHAVIRA SANTOS</t>
  </si>
  <si>
    <t>CIRCUITO UNIVERSITARIO 15303 FRACCIONAMIENTO QUINTAS SEBASTIAN</t>
  </si>
  <si>
    <t>86,87,88,89</t>
  </si>
  <si>
    <t>2018-12799</t>
  </si>
  <si>
    <t>2018-13402</t>
  </si>
  <si>
    <t>INMOBILIARIA HELENA DE TROYA SA DE CV</t>
  </si>
  <si>
    <t>CALLE SIN NOMBRE FRP142 Z1 COLONIA EJIDO LABOR DE TERRAZAS -R-</t>
  </si>
  <si>
    <t>2018-13177</t>
  </si>
  <si>
    <t>EL CONCILIO NACIONAL DE LAS ASAMBLEAS DE DIOS A.R</t>
  </si>
  <si>
    <t>CALLE MONTE EVEREST# 16301 COLONIA EL MINERAL II</t>
  </si>
  <si>
    <t>M07</t>
  </si>
  <si>
    <t>2018-13367</t>
  </si>
  <si>
    <t>JESUS MANUEL TORRES MENDOZA Y COND</t>
  </si>
  <si>
    <t>2016-7391</t>
  </si>
  <si>
    <t>SERVICIOS DE ADMINISTRACION E INVERSIONES S.A DE C.V</t>
  </si>
  <si>
    <t>AVENIDA FEDOR MIJAILOVICH DOSTOIEVSKI -- 3 COLONIA CHIHUAHUA SIGLO XXI</t>
  </si>
  <si>
    <t>2018-12733</t>
  </si>
  <si>
    <t>GERARDO HERRERA TORRES</t>
  </si>
  <si>
    <t>CALLE INDUSTRIAL 2 7403 M103 L2 FRACCIONAMIENTO ZONA INDUSTRIAL ROBINSON</t>
  </si>
  <si>
    <t>INDUSTRIAL 2</t>
  </si>
  <si>
    <t>M103 L2</t>
  </si>
  <si>
    <t>2018-12767</t>
  </si>
  <si>
    <t>FRACCIONAMIENTO JARDINES DE SAN AGUSTIN ETAPAS I, II Y III</t>
  </si>
  <si>
    <t>2018-13157</t>
  </si>
  <si>
    <t>PROYECTOS INMOBILIARIOS HERMES S.A DE C.V</t>
  </si>
  <si>
    <t>AVENIDA CRISTOBAL COLON FONTANARROSA 307 COLONIA CENTRO</t>
  </si>
  <si>
    <t>2018-13584</t>
  </si>
  <si>
    <t>PEDRO CABALLERO CARREON</t>
  </si>
  <si>
    <t>CALLE 71 M157L01 COLONIA AEROPUERTO</t>
  </si>
  <si>
    <t>M157L01</t>
  </si>
  <si>
    <t>2018-13459</t>
  </si>
  <si>
    <t>PRODUCTORA AGRICOLA DE CHIHUAHUA S.A DE C.V</t>
  </si>
  <si>
    <t>FRACCIONAMIENTO VEREDAS DEL SUR III, FASE II</t>
  </si>
  <si>
    <t>2018-13533</t>
  </si>
  <si>
    <t>CONSTRUCTORA YVA. S.A DE C.V</t>
  </si>
  <si>
    <t>FRACC PORTAL DEL REAL II ETAPA 14</t>
  </si>
  <si>
    <t>2018-13497</t>
  </si>
  <si>
    <t>2017-12023</t>
  </si>
  <si>
    <t>MARIO ELIZONDO RAMIREZ</t>
  </si>
  <si>
    <t>2017-10750</t>
  </si>
  <si>
    <t>2018-13426</t>
  </si>
  <si>
    <t>AVENIDA IGNACIO VALLARTA 6301 COLONIA LAGOS</t>
  </si>
  <si>
    <t>2018-13431</t>
  </si>
  <si>
    <t>MARCO ANTONIO LANDERO DIAZ</t>
  </si>
  <si>
    <t>AVENIDA DIVISION DEL NORTE 2100 COLONIA ALTAVISTA</t>
  </si>
  <si>
    <t>2018-12511</t>
  </si>
  <si>
    <t xml:space="preserve">PORTAL DEL REAL ETAPA 6 </t>
  </si>
  <si>
    <t>2018-13270</t>
  </si>
  <si>
    <t>SERATTA 3 II</t>
  </si>
  <si>
    <t>2018-13274</t>
  </si>
  <si>
    <t>SERATTA 36 II</t>
  </si>
  <si>
    <t>2018-13277</t>
  </si>
  <si>
    <t>2018-13588</t>
  </si>
  <si>
    <t>KARINA LETAYF PESQUEIRA</t>
  </si>
  <si>
    <t>VIAL. LOS NOGALES 3506 FRACCIONAMIENTO SERGIO DE LA TORRE HERNANDEZ</t>
  </si>
  <si>
    <t>FIV R25</t>
  </si>
  <si>
    <t>2018-13617</t>
  </si>
  <si>
    <t>INMOBILIARIA B2B S.A DE C.V</t>
  </si>
  <si>
    <t>CALLE LLANURA ROSA # 2501 COLONIA MONTEVERDE II -FRACTO-</t>
  </si>
  <si>
    <t>2018-13564</t>
  </si>
  <si>
    <t>ANA LUISA CARRILLO MATA</t>
  </si>
  <si>
    <t>2018-13656</t>
  </si>
  <si>
    <t>PARCELAS CHUVISCAR S DE R.L DE C.V</t>
  </si>
  <si>
    <t>CONSDOMINIO HABITACIONAL AMBAR</t>
  </si>
  <si>
    <t>2018-13629</t>
  </si>
  <si>
    <t>OSCAR OCTAVIO GARDEA ACOSTA Y CATALINA CAMPOS BANDA</t>
  </si>
  <si>
    <t>AVENIDA VIALIDAD SACRAMENTO S/N COLONIA NOMBRE DE DIOS</t>
  </si>
  <si>
    <t>2018-13680</t>
  </si>
  <si>
    <t>GABRIELA ESPINO BOTELLO Y FLORENCIA ESPINO BORUNDA</t>
  </si>
  <si>
    <t>PERIFERICO FRANCISCO R. ALMADA 1600 FR 8 COLONIA RICARDO FLORES MAGON</t>
  </si>
  <si>
    <t>ROBERTO HERNANDEZ BARDAN</t>
  </si>
  <si>
    <t>ELISA CAROLINA FIERRO VELARDE</t>
  </si>
  <si>
    <t>CALLE SIN NOMBRE L2 M23 Z23 COLONIA EJ TABALAOPA -R-</t>
  </si>
  <si>
    <t>L2 M23 Z23</t>
  </si>
  <si>
    <t>2018-13601</t>
  </si>
  <si>
    <t>INMOBILIARIA TOMAS VALLES VIVAR S.A DE C.V</t>
  </si>
  <si>
    <t>AVE. DE LA JUVENTUD #3317-16, PLAZA LAS HACIENDAS</t>
  </si>
  <si>
    <t>SERVICIOS INMOBILIARIOS REZA EDURE S.A DE C.V</t>
  </si>
  <si>
    <t>CARRETERA VIA CORTA CHIHUAHUA- ALDAMA KM.1+650 COL EJIDO ROBINSON</t>
  </si>
  <si>
    <t>2018-13451</t>
  </si>
  <si>
    <t>2018-13569</t>
  </si>
  <si>
    <t>FRACCIONAMIENTO LOS VIÑEDOS ETAPA 1A Y 1 B</t>
  </si>
  <si>
    <t>2018-13723</t>
  </si>
  <si>
    <t>BLANCA LUZ PALMA RICHARTE</t>
  </si>
  <si>
    <t>AVENIDA CRISTOBAL COLON 21308 COLONIA GRANJAS EL VALLE I ETAPA</t>
  </si>
  <si>
    <t>L6, 7, 16 Y 17 M43</t>
  </si>
  <si>
    <t>2018-13757</t>
  </si>
  <si>
    <t>FRACCIONAMIENTO BOSQUES DE SAN PEDRO</t>
  </si>
  <si>
    <t>BOSQUE DE ARAGON</t>
  </si>
  <si>
    <t>M27 L31 FRACC A</t>
  </si>
  <si>
    <t>2018-13594</t>
  </si>
  <si>
    <t>OLIMPIA VILLALOBOS DIAZ</t>
  </si>
  <si>
    <t>AVENIDA ALEJANDRO DUMAS (DE LAS INDUSTRIAS) 11365-13 COLONIA ACROS II</t>
  </si>
  <si>
    <t>11365-13</t>
  </si>
  <si>
    <t>2018-13739</t>
  </si>
  <si>
    <t>MARIA ANTONIETA ARZATE VALLES / COND</t>
  </si>
  <si>
    <t>2018-13752</t>
  </si>
  <si>
    <t>MANUEL ALEJANDRO ARBALLO MALXECHEVARRIA</t>
  </si>
  <si>
    <t>CARRETERA CHIHUAHUA-ALDAMA #14700 COLONIA VALLE DE CHIHUAHUA</t>
  </si>
  <si>
    <t>2018-13732</t>
  </si>
  <si>
    <t xml:space="preserve">FRACCIONAMIENTO PUERTA DE SAN MIGUEL ETAPA I </t>
  </si>
  <si>
    <t>ARROYO EL CALORIENTO</t>
  </si>
  <si>
    <t>F-2 F-E F-7</t>
  </si>
  <si>
    <t>2018-13646</t>
  </si>
  <si>
    <t>HI INNOVACION INDUSTRIAL S.A. DE C.V.</t>
  </si>
  <si>
    <t>AVENIDA ALEJANDRO DUMAS (DE LAS INDUSTRIAS) 11365-3 COLONIA COMPLEJO INDUSTRIAL CHIHUAHUA 31109</t>
  </si>
  <si>
    <t>11365-3</t>
  </si>
  <si>
    <t>2018-13676</t>
  </si>
  <si>
    <t>LUIS ANTONIO MONTOYA JAQUEZ</t>
  </si>
  <si>
    <t>AVENIDA ALEJANDRO DUMAS (DE LAS INDUSTRIAS) M2 UP-9 COLONIA ACROS</t>
  </si>
  <si>
    <t>M2 UP-9</t>
  </si>
  <si>
    <t>2018-13679</t>
  </si>
  <si>
    <t>AVENIDA ALEJANDRO DUMAS (DE LAS INDUSTRIAS) M-02 UPI-07 COLONIA ACROS</t>
  </si>
  <si>
    <t>M-02 UPI-07</t>
  </si>
  <si>
    <t>2018-13805</t>
  </si>
  <si>
    <t>DANIEL MEASUREMENT AND CONTROL, S. DE R. L.. DE C. V.</t>
  </si>
  <si>
    <t>AVENIDA ISHIKAWA 1221 COMPLEJO INDUSTRIAL SUPRA</t>
  </si>
  <si>
    <t>2017-11401</t>
  </si>
  <si>
    <t>INMOBILIARIA LOS BERRENDO S S A DE C V</t>
  </si>
  <si>
    <t>CALLE OCTAVIO PAZ 179 COLONIA COMPLEJO INDUSTRIAL CHIHUAHUA 31109</t>
  </si>
  <si>
    <t>2018-13499</t>
  </si>
  <si>
    <t>BANCO MONEX S.A. INSTITUCION DE BANCA MULTIPLE /DESARROLLOS URBANOS IMPULSA S.A DE C.V</t>
  </si>
  <si>
    <t>FRACCIONAMIENTO VALLE DE SAN PEDRO II ETAPAS 1 Y 2</t>
  </si>
  <si>
    <t>2018-12997</t>
  </si>
  <si>
    <t xml:space="preserve">FRACC LOS VIÑEDOS ETAPA IA Y IB </t>
  </si>
  <si>
    <t>2018-13571</t>
  </si>
  <si>
    <t>FRACCIONAMIENTO LAS LUNAS RESIDENCIAL 2 ETAPA I Y II</t>
  </si>
  <si>
    <t>2018-13778</t>
  </si>
  <si>
    <t>CALLE PASEOS DE LAS FACULTADES M4 L6 Y 5 COLONIA PUERTA NORTE -FRACTO-</t>
  </si>
  <si>
    <t>M4 L6 Y 5</t>
  </si>
  <si>
    <t>LOMAS DE SANTA ISABEL</t>
  </si>
  <si>
    <t>CORPORATIVO PROFESIONAL INSAAT SA DE CV</t>
  </si>
  <si>
    <t>AVENIDA CRISTOBAL COLON FONTANARROSA 317 COLONIA CENTRO</t>
  </si>
  <si>
    <t>2018-13825</t>
  </si>
  <si>
    <t xml:space="preserve">FRACCIONAMIENTO ENCORDADA DEL LEON </t>
  </si>
  <si>
    <t>2018-13814</t>
  </si>
  <si>
    <t>ZULEMA OCHOA ROMERO</t>
  </si>
  <si>
    <t>AVENIDA ANTONIO DEZA Y ULLOA MURCIA 2121 COLONIA VICENTE GUERRERO (DEZA Y ULLOA)</t>
  </si>
  <si>
    <t>2018-14034</t>
  </si>
  <si>
    <t>DEUTSCHE BANK MEXICO SA, FIDEICOMISO F/128</t>
  </si>
  <si>
    <t>CIRCUITO INDUSTRIA DE RADIOCOMUNICACIONES M111-A COLONIA PARQUE INDUSTRIAL AMERICAS</t>
  </si>
  <si>
    <t>INDUSTRIA DE RADIOCOMUNICACIONES</t>
  </si>
  <si>
    <t>M111</t>
  </si>
  <si>
    <t>AVENIDA CUAUHTEMOC 3202-A COLONIA CUAUHTEMOC</t>
  </si>
  <si>
    <t>2018-13625</t>
  </si>
  <si>
    <t>FRACCIONAMIENTO RINCONES DEL PEDREGAL II</t>
  </si>
  <si>
    <t>2018-13909</t>
  </si>
  <si>
    <t>FIDEICOMISO 226075174 SCOTIABANK INVERLAT, S. A. INSTITUCIÓN DE BANCA MULTIPLE GRUPO FINANCIERO SCOTIABANK</t>
  </si>
  <si>
    <t>2018-13812</t>
  </si>
  <si>
    <t>PRECISION OMEGA SA DE CV</t>
  </si>
  <si>
    <t>CG FRACC A L1 MII S/N COLONIA EJ AVALOS -R-</t>
  </si>
  <si>
    <t>FRACC A L1 MII</t>
  </si>
  <si>
    <t>MARIA INES PONCE VILLOTA</t>
  </si>
  <si>
    <t>2018-13675</t>
  </si>
  <si>
    <t>RENE VILLALOBOS PASILLAS</t>
  </si>
  <si>
    <t>AVENIDA ALEJANDRO DUMAS (DE LAS INDUSTRIAS) M-02 UPI-08 COLONIA ACROS</t>
  </si>
  <si>
    <t>M-02 UPI-08</t>
  </si>
  <si>
    <t>2018-14057</t>
  </si>
  <si>
    <t>2018-14198</t>
  </si>
  <si>
    <t>JOSE ROGELIO PIÑON CHACON</t>
  </si>
  <si>
    <t xml:space="preserve">PROLONGACION AVENIDA DE LA CANTERA  L1 M17 Z2 COLONIA EJIDO LA HACIENDITA </t>
  </si>
  <si>
    <t>L1 M17 Z2</t>
  </si>
  <si>
    <t>LAGUNA DE MEXICANOS</t>
  </si>
  <si>
    <t>2018-13952</t>
  </si>
  <si>
    <t>ALTTA HOMES NORTE S.A. DE R.L. DE C.V.</t>
  </si>
  <si>
    <t>FRACCIONAMIENTO LAS LUNAS RESIDENCIAL 2, ETAPA I Y ETAPA II</t>
  </si>
  <si>
    <t>2018-14301</t>
  </si>
  <si>
    <t>INMOBILIARIA LORMA S.A. DE C.V.</t>
  </si>
  <si>
    <t>FR 3</t>
  </si>
  <si>
    <t>MECATRONIK CAR SERVICES, S.A. DE C.V.</t>
  </si>
  <si>
    <t>BOULEVAR JOSE FUENTES MARES 401 COLONIA SANTA ROSA</t>
  </si>
  <si>
    <t>2018-14320</t>
  </si>
  <si>
    <t>LETICIA HERRERA GONZALEZ</t>
  </si>
  <si>
    <t>AVENIDA HEROICO COLEGIO MILITAR 6501 FR-B COLONIA NOMBRE DE DIOS</t>
  </si>
  <si>
    <t>6501 FR-B</t>
  </si>
  <si>
    <t>RAUL FRANCISCO LEAL CARDENAS</t>
  </si>
  <si>
    <t>CALLE OCTAVIO PAZ 139 COLONIA COMPLEJO INDUSTRIAL CHIHUAHUA 31109</t>
  </si>
  <si>
    <t>2018-13631</t>
  </si>
  <si>
    <t>ESPACIO TORRE CELESTE S.A DE C.V</t>
  </si>
  <si>
    <t>FRACCIONAMIENTO REAL SARATOGA II</t>
  </si>
  <si>
    <t>FR 1A Y FR C1 P146</t>
  </si>
  <si>
    <t>2018-14156</t>
  </si>
  <si>
    <t>DESARROLLOS INMOBILIARIOS PUENTE DE CANTERA SA DE CV.</t>
  </si>
  <si>
    <t>FRACCIONAMIENTO MOLINO DE AGUA ETAPA IX</t>
  </si>
  <si>
    <t>2018-14157</t>
  </si>
  <si>
    <t>DESARROLLOS INMOBILIARIOS PUENTE DE CANTERA S.A. DE C.V.</t>
  </si>
  <si>
    <t>2018-14020</t>
  </si>
  <si>
    <t>CALLE VALLE DE SAN PEDRO M XI L40 FRACCIONAMIENTO VALLE DE SAN PEDRO</t>
  </si>
  <si>
    <t>2018-14369</t>
  </si>
  <si>
    <t>2018-14265</t>
  </si>
  <si>
    <t>AVENIDA ALEJANDRO DUMAS (DE LAS INDUSTRIAS) # 11367-7     COLONIA ACROS II</t>
  </si>
  <si>
    <t>11367-7</t>
  </si>
  <si>
    <t>2018-14399</t>
  </si>
  <si>
    <t>AVENIDA CRISTOBAL COLON FONTANARROSA 15309 FRACCIONAMIENTO PASEOS DE CHIHUAHUA</t>
  </si>
  <si>
    <t>M53 L34</t>
  </si>
  <si>
    <t>2018-14394</t>
  </si>
  <si>
    <t>HSBC MEXICO SA FIDEICOMISO 307793</t>
  </si>
  <si>
    <t>CALLE SIN NOMBRE FR I P 21 Z COLONIA EJ NOMBRE DE DIOS -R-</t>
  </si>
  <si>
    <t>FR I P 21 Z1 P1/3</t>
  </si>
  <si>
    <t>L2 M2</t>
  </si>
  <si>
    <t>CLUB DE LEONES DE CHIHUAHUA</t>
  </si>
  <si>
    <t>2018-14430</t>
  </si>
  <si>
    <t>ALFONSO SOTO BENAVENTE</t>
  </si>
  <si>
    <t>CARRETERA CHIHUAHUA-CUAUHTEMOC M42 L2 COLONIA EJIDO LABOR DE TERRAZAS -R-</t>
  </si>
  <si>
    <t>M42 L2</t>
  </si>
  <si>
    <t>2018-14432</t>
  </si>
  <si>
    <t>RICARDO ANTONIO CHAVEZ CADENA</t>
  </si>
  <si>
    <t>AVENIDA 20 DE NOVIEMBRE # 2805    COLONIA PACIFICO</t>
  </si>
  <si>
    <t>2018-13467</t>
  </si>
  <si>
    <t>CONSTRUCCIONES CORPORATIVAS CMR AZENZO, S. A. DE C. V.</t>
  </si>
  <si>
    <t>CALLE VISTA DEL SOL FRACC-B COLONIA LA CANTERA</t>
  </si>
  <si>
    <t>PASEO VISTAS DEL SOL</t>
  </si>
  <si>
    <t>2018-13474</t>
  </si>
  <si>
    <t>APA, S. A. DE C. V.</t>
  </si>
  <si>
    <t>CALLE AEROPUERTO L58 M7 COLONIA CONCORDIA</t>
  </si>
  <si>
    <t>L58 M7</t>
  </si>
  <si>
    <t>2018-13475</t>
  </si>
  <si>
    <t>AVENIDA PALESTINA 7700 L-04 COLONIA CONCORDIA</t>
  </si>
  <si>
    <t>7700 L-04</t>
  </si>
  <si>
    <t>2018-14466</t>
  </si>
  <si>
    <t>FRACCIONAMIENTO QUINTA ARBOLEDA ORIENTEI</t>
  </si>
  <si>
    <t>2018-14528</t>
  </si>
  <si>
    <t>AVENIDA NICOLAS GOGOL 11354 COLONIA COMPLEJO INDUSTRIAL CHIHUAHUA 31109</t>
  </si>
  <si>
    <t>SALVADOR LIMAS MADRIGAL</t>
  </si>
  <si>
    <t>2017-11334</t>
  </si>
  <si>
    <t>SERGIO ESCUDERO RODRIGUEZ</t>
  </si>
  <si>
    <t xml:space="preserve">CALLE CORDILLERA BLANCA # 9922    FRACC. CORDILLERAS </t>
  </si>
  <si>
    <t>AMALIA RAMIREZ DOMINGUEZ</t>
  </si>
  <si>
    <t>2018-14435</t>
  </si>
  <si>
    <t>CALLE SILVESTRE TERRAZAS 13007 FRII LOTE 2 COLONIA EJIDO LABOR DE TERRAZAS -R-</t>
  </si>
  <si>
    <t>FRII LOTE 2 M10</t>
  </si>
  <si>
    <t>2018-14518</t>
  </si>
  <si>
    <t>CALLE ZEUS 15728 FRACCIONAMIENTO ATENAS I</t>
  </si>
  <si>
    <t>M01 L15</t>
  </si>
  <si>
    <t>2018-14510</t>
  </si>
  <si>
    <t>RALF- SERVI, S.A. DE C.V.</t>
  </si>
  <si>
    <t>AVENIDA NUEVA ESPAÑA 2300 COLONIA EL MARMOL</t>
  </si>
  <si>
    <t>2018-14361</t>
  </si>
  <si>
    <t>FRACCIONAMIENTO VISTAS DEL PRADO ETAPA I</t>
  </si>
  <si>
    <t>2016-6306</t>
  </si>
  <si>
    <t>SAUL DOMINGUEZ LOYA</t>
  </si>
  <si>
    <t>CARRETERA CHIHUAHUA-ALDAMA #12302 COLONIA GRANJAS AGROPECUARIAS</t>
  </si>
  <si>
    <t>L1 M11 Z11</t>
  </si>
  <si>
    <t>2018-14627</t>
  </si>
  <si>
    <t>2018-13848</t>
  </si>
  <si>
    <t>INGENIERÍA MAPERJ, S. A. DE C. V.</t>
  </si>
  <si>
    <t>FRACCIONAMIENTO QUINTA MONTE CARLO</t>
  </si>
  <si>
    <t>2018-14532</t>
  </si>
  <si>
    <t>SAKLY S.A. DE C.V.</t>
  </si>
  <si>
    <t>AVENIDA DE LA JUVENTUD-LUIS DONALDO COLOSIO MURRIETA 10934 FRACCIONAMIENTO UNIVERSIDAD RESIDENCIAL</t>
  </si>
  <si>
    <t>M15 L40</t>
  </si>
  <si>
    <t>2018-13682</t>
  </si>
  <si>
    <t>JORGE ROHANA DE VEGA</t>
  </si>
  <si>
    <t>AVENIDA ALEJANDRO DUMAS (DE LAS INDUSTRIAS) 11365-15 COLONIA ACROS II</t>
  </si>
  <si>
    <t>11365-15</t>
  </si>
  <si>
    <t>2018-14669</t>
  </si>
  <si>
    <t>MARIA ESTHER MARQUEZ MARTINEZ</t>
  </si>
  <si>
    <t>AVENIDA PASEOS ECUESTRE 11330 FRACC. PASEOS DEL CAMINO REAL IV PRIMERA ETAPA</t>
  </si>
  <si>
    <t>2018-14464</t>
  </si>
  <si>
    <t>2018-14653</t>
  </si>
  <si>
    <t>JESUS AGUSTIN MARTINEZ ALARCON</t>
  </si>
  <si>
    <t>CALLE CIUDAD MADERA 283 COLONIA REVOLUCION</t>
  </si>
  <si>
    <t>2018-14592</t>
  </si>
  <si>
    <t>ALTTA HOMES NORTE S DE R.L. DE C.V.</t>
  </si>
  <si>
    <t>FRACCIONAMIENTO LOS VIÑEDOS ETAPA I A Y I B</t>
  </si>
  <si>
    <t>GRUPO LOPIC S.A. DE C.V.</t>
  </si>
  <si>
    <t>2018-14680</t>
  </si>
  <si>
    <t>MARIA DEL PILAR GONZALEZ RODRIGUEZ</t>
  </si>
  <si>
    <t>AVENIDA TEOFILO BORUNDA ORTIZ 404 COLONIA CENTRO</t>
  </si>
  <si>
    <t>2018-14681</t>
  </si>
  <si>
    <t>MARIA DEL PILAR GONZALEZ DE GARCIA</t>
  </si>
  <si>
    <t>AVENIDA TEOFILO BORUNDA ORTIZ 600 COLONIA CENTRO</t>
  </si>
  <si>
    <t>2018-14682</t>
  </si>
  <si>
    <t>AVENIDA TEOFILO BORUNDA ORTIZ 602 COLONIA CENTRO</t>
  </si>
  <si>
    <t>2018-14746</t>
  </si>
  <si>
    <t>CALLE NOGAL #3 COLONIA LAS GRANJAS</t>
  </si>
  <si>
    <t>2018-13618</t>
  </si>
  <si>
    <t>PROYECTOS INMOBILIARIOS HERMES Y KOKOPELLI DESARROLLO INMOBILIARIO S.A. DE C.V.</t>
  </si>
  <si>
    <t>AVENIDA TEOFILO BORUNDA ORTIZ 11809  EJIDO LABOR DE TERRAZAS</t>
  </si>
  <si>
    <t>FII P 19 FR3</t>
  </si>
  <si>
    <t>2018-14656</t>
  </si>
  <si>
    <t>FRACCIONAMIENTO MOLINO DE AGUA ETAPA I</t>
  </si>
  <si>
    <t>2018-14785</t>
  </si>
  <si>
    <t>BANCO MONEX S.A. INSTITUCION DE BANCA MULTIPLE FIDEICOMISO F/2717</t>
  </si>
  <si>
    <t>AVENIDA ALEJANDRO DUMAS, M9 FB FII COLONIA COMPLEJO INDUSTRIAL CHIHUAHUA 31109</t>
  </si>
  <si>
    <t>2018-14414</t>
  </si>
  <si>
    <t>2018-14543</t>
  </si>
  <si>
    <t>RAMONA FAUDOA ARREDONDO</t>
  </si>
  <si>
    <t>CALLE RIO TIGRE 24308 FRACCIONAMIENTO VISTAS DEL NORTE II ETAPA 2</t>
  </si>
  <si>
    <t>RIO TIGRE</t>
  </si>
  <si>
    <t>M29 L2</t>
  </si>
  <si>
    <t>2018-14595</t>
  </si>
  <si>
    <t>HSBC S.A INSTITUCION DE BANCA MULTIPLE GRUPO FINANCIERO HSBC, DIVISION FIDUCIARIA</t>
  </si>
  <si>
    <t>AVENIDA MIGUEL DE CERVANTES SAAVEDRA 140 -A COLONIA COMPLEJO INDUSTRIAL CHIHUAHUA 31109</t>
  </si>
  <si>
    <t>2018-14598</t>
  </si>
  <si>
    <t>HSBC S.A INSTITUCION DE BANCA MULTIPLE GRUPO FINANCIERO HSBC, DIVISION FIDUCIARIA F/307939</t>
  </si>
  <si>
    <t>AVENIDA MIGUEL DE CERVANTES SAAVEDRA 140 A COLONIA COMPLEJO INDUSTRIAL CHIHUAHUA 31109</t>
  </si>
  <si>
    <t>140 A</t>
  </si>
  <si>
    <t>2018-13796</t>
  </si>
  <si>
    <t>2018-14070</t>
  </si>
  <si>
    <t>PARCELAS CHUVISCAR S.R.L. DE C.V.</t>
  </si>
  <si>
    <t>2018-14583</t>
  </si>
  <si>
    <t>FERNANDO CANO DIAZ</t>
  </si>
  <si>
    <t>AVENIDA ALEJANDRO DUMAS (DE LAS INDUSTRIAS) M-1 UP-6 COLONIA ACROS</t>
  </si>
  <si>
    <t>M-1 UP-6</t>
  </si>
  <si>
    <t>2018-14440</t>
  </si>
  <si>
    <t>CONSTRUCCIONES TOGUMA S.A. DE .C.V</t>
  </si>
  <si>
    <t xml:space="preserve">FRACCIONAMIENTO ESCONDIDA LOS NOGALES </t>
  </si>
  <si>
    <t>2018-14762</t>
  </si>
  <si>
    <t>MONICA NAVA CALDERON</t>
  </si>
  <si>
    <t>VIAL. LOS NOGALES R 26 FR X COLONIA SERGIO DE LA TORRE HERNANDEZ</t>
  </si>
  <si>
    <t>R 26 FR X</t>
  </si>
  <si>
    <t>2018-14834</t>
  </si>
  <si>
    <t>ADOLFO RODRIGUEZ TERRAZAS</t>
  </si>
  <si>
    <t>CALLE FRANCISCO ALVAREZ DE ARCILLA 2308 COLONIA SAN FELIPE DEL REAL</t>
  </si>
  <si>
    <t>2018-14884</t>
  </si>
  <si>
    <t>PROYECTO PIDEA KRC F/128</t>
  </si>
  <si>
    <t>CALLE WASHINGTON S/N M-V12 L9 PARQUE INDUSTRIAL AMERICAS</t>
  </si>
  <si>
    <t>M-V12 L9</t>
  </si>
  <si>
    <t>2018-14714</t>
  </si>
  <si>
    <t>DESARROLLOS URBANISTICOS Y VIALIDADES, S.A. DE C.V.</t>
  </si>
  <si>
    <t>FRACCIONAMIENTO PUERTA REAL</t>
  </si>
  <si>
    <t>2018-14356</t>
  </si>
  <si>
    <t>ALMA ROSA CUEVAS SAENZ</t>
  </si>
  <si>
    <t xml:space="preserve">AVENIDA QUINTA REAL 10006 FRACCIONAMIENTO PASEOS DEL CAMINO REAL IV </t>
  </si>
  <si>
    <t>2018-14911</t>
  </si>
  <si>
    <t>LAGO DE LA LUZ INMOBILIARIA S DE R L  DE CV</t>
  </si>
  <si>
    <t>VIALIDAD LOS NOGALES # 3507 CIRCUITO VIAL NORTE ARROYO LOS NOGALES</t>
  </si>
  <si>
    <t>R 24 FR III</t>
  </si>
  <si>
    <t>2018-14732</t>
  </si>
  <si>
    <t>2018-13632</t>
  </si>
  <si>
    <t>2018-14826</t>
  </si>
  <si>
    <t>FRACCIONAMIENTO PORTAL DEL REAL I ETAPA 4</t>
  </si>
  <si>
    <t>2018-14827</t>
  </si>
  <si>
    <t>FRACCIONAMIENTO PORTAL DEL REAL I ETAPA 5</t>
  </si>
  <si>
    <t>2018-14907</t>
  </si>
  <si>
    <t>FRACCIONAMIENTO VISTAS DEL NORTE III</t>
  </si>
  <si>
    <t>2018-12936</t>
  </si>
  <si>
    <t>CALLE 85 (ANTES CALLE 30) # 8606 COLONIA AEROPUERTO</t>
  </si>
  <si>
    <t>2018-14985</t>
  </si>
  <si>
    <t>CARLOS QUEZADA MARQUEZ</t>
  </si>
  <si>
    <t>AVENIDA INSTITUTO TECNOLOGICO DE CHIHUAHUA 7505 FRACCIONAMIENTO CHURUBUSCO</t>
  </si>
  <si>
    <t>2018-15040</t>
  </si>
  <si>
    <t>FRACCIONAMIENTO NUEVO CHIHUAHUA ETAPA VII</t>
  </si>
  <si>
    <t>2018-14832</t>
  </si>
  <si>
    <t>2018-14600</t>
  </si>
  <si>
    <t>AVENIDA DE LA JUVENTUD-LUIS DONALDO COLOSIO MURRIETA M80 COLONIA EL SAUCITO</t>
  </si>
  <si>
    <t>2018-14942</t>
  </si>
  <si>
    <t>YAN ELIZABETH GARCIA PADILLA</t>
  </si>
  <si>
    <t>AVENIDA JUAN ESCUTIA 228 COLONIA INFONAVIT NACIONAL</t>
  </si>
  <si>
    <t>2018-14789</t>
  </si>
  <si>
    <t>F-R TECNOLOGIAS DE FLUJO S.A. DE C.V.</t>
  </si>
  <si>
    <t>CALLE MIGUEL DE CERVANTES SAAVEDRA 111 COLONIA COMPLEJO INDUSTRIAL CHIHUAHUA 31109</t>
  </si>
  <si>
    <t>2018-15065</t>
  </si>
  <si>
    <t>XOMOX CHIHUAHUA S.A. DE C.V.</t>
  </si>
  <si>
    <t>CALLE JUAN RUIZ DE ALARCON Y MENDOZA 313 COLONIA COMPLEJO INDUSTRIAL CHIHUAHUA 31109</t>
  </si>
  <si>
    <t>2018-14433</t>
  </si>
  <si>
    <t>PROYECTOS , CONSTRUCCION Y CONSERVACION S.A. DE C.V.</t>
  </si>
  <si>
    <t>FRACCIONAMIENTO CUMBRES DE ROBINSON III</t>
  </si>
  <si>
    <t>2018-15049</t>
  </si>
  <si>
    <t>CEMENTOS DE CHIHUAHUA S.A. DE C.V.</t>
  </si>
  <si>
    <t>CALLE SEXTA M1 L1 COLONIA NOMBRE DE DIOS</t>
  </si>
  <si>
    <t>2018-15112</t>
  </si>
  <si>
    <t>FRACCIONAMIENTO QUINTA ARBOLEDA ORIENTE</t>
  </si>
  <si>
    <t>2018-14226</t>
  </si>
  <si>
    <t>MARIA DEL ANGEL AGUIRRE RODRIGUEZ</t>
  </si>
  <si>
    <t>CARRETERA CHIHUAHUA-ALDAMA M19 L02 Z01 COLONIA VALLE DE CHIHUAHUA</t>
  </si>
  <si>
    <t>M19 L02 Z01</t>
  </si>
  <si>
    <t>2018-15019</t>
  </si>
  <si>
    <t>DEMEK S A DE C V</t>
  </si>
  <si>
    <t>CALLE CENTRO EJECUTIVO 5700 INT 101 COLONIA PUNTO ALTO E3</t>
  </si>
  <si>
    <t>CENTRO EJECUTIVO</t>
  </si>
  <si>
    <t>2018-15107</t>
  </si>
  <si>
    <t>RESERVA DEL PARQUE ETAPA IV</t>
  </si>
  <si>
    <t>2018-15173</t>
  </si>
  <si>
    <t>AVENIDA CAMPO BELLO NO.5607 FRACCIONAMIENTO RINCONADA UNIVERSIDAD II</t>
  </si>
  <si>
    <t>AVENIDA DIVISION DEL NORTE 105 COLONIA PARQUES DE SAN FELIPE</t>
  </si>
  <si>
    <t>2018-14957</t>
  </si>
  <si>
    <t>AVENIDA LOS NOGALES M-6 L-85 FRACCIONAMIENTO BOSQUES DE SAN PEDRO</t>
  </si>
  <si>
    <t>2018-15138</t>
  </si>
  <si>
    <t>RODOLFO, SILVIA ROSALBA, RENE, RICARDO, RAYMUNDO, ROXANA Y ROCIO VEGA PONCE</t>
  </si>
  <si>
    <t>YO 3 S.A.P.I. DE C.V.</t>
  </si>
  <si>
    <t>AVENIDA ANTONIO DEZA Y ULLOA MURCIA 3105 COLONIA EMILIANO ZAPATA</t>
  </si>
  <si>
    <t>2018-14521</t>
  </si>
  <si>
    <t>ANDREA ALEJANDRA TERRAZAS MUÑOZ</t>
  </si>
  <si>
    <t>VIAL. LOS NOGALES 2107 COLONIA RODOLFO FIERRO</t>
  </si>
  <si>
    <t>2018-15076</t>
  </si>
  <si>
    <t>2018-15079</t>
  </si>
  <si>
    <t>HECTOR CHAVEZ RAMIREZ</t>
  </si>
  <si>
    <t>AVENIDA DE LA JUVENTUD-LUIS DONALDO COLOSIO MURRIETA 6902 INT 66 FRACCIONAMIENTO CUMBRES IV RESIDENCIAL</t>
  </si>
  <si>
    <t>2018-15114</t>
  </si>
  <si>
    <t>MAXION WHEELS DE MEXICO S. DE R.L. DE C.V.</t>
  </si>
  <si>
    <t>CALLE INDUSTRIAL 1 5701 COLONIA FRACCION A ZONA INDUSTRIAL ROBINSON</t>
  </si>
  <si>
    <t>L121 M120</t>
  </si>
  <si>
    <t>2018-15223</t>
  </si>
  <si>
    <t>ARISTEO ARON FONTES CARRILLO</t>
  </si>
  <si>
    <t>CALLE LOMAS DE SANTA ISABEL L12 M4 COLONIA LOMAS ALTAS III</t>
  </si>
  <si>
    <t>L12 M4</t>
  </si>
  <si>
    <t>2018-15252</t>
  </si>
  <si>
    <t>JORGE LUDOVICO TREVIÑO BOTTI</t>
  </si>
  <si>
    <t>CARRETERA CHIHUAHUA-ALDAMA L-01 M-01  COLONIA VALLE DE CHIHUAHUA</t>
  </si>
  <si>
    <t>2018-15309</t>
  </si>
  <si>
    <t>AVENIDA CRISTOBAL COLON FONTANARROSA 11364 COLONIA COMPLEJO INDUSTRIAL CHIHUAHUA 31109</t>
  </si>
  <si>
    <t>2018-15250</t>
  </si>
  <si>
    <t>MARIA FERNANDA Y JESUS ANTONIO MARROQUIN OCHOA</t>
  </si>
  <si>
    <t>AVENIDA ANTONIO DEZA Y ULLOA MURCIA 2125 COLONIA VICENTE GUERRERO (DEZA Y ULLOA)</t>
  </si>
  <si>
    <t>2018-14602</t>
  </si>
  <si>
    <t>2018-15167</t>
  </si>
  <si>
    <t>RUBEN PAYAN MORALES</t>
  </si>
  <si>
    <t>PRIVADA PLAZA DEL SOL  MB L5 FRACCIONAMIENTO COMERCIAL DENOMINADO PLAZA COMERCIAL VISTAS DEL SOL</t>
  </si>
  <si>
    <t>PLAZA DEL SOL</t>
  </si>
  <si>
    <t xml:space="preserve"> MB L5</t>
  </si>
  <si>
    <t>2018-14637</t>
  </si>
  <si>
    <t>FIDEICOMISO FG/0024/2016 DE FACTOR GFC GLOBAL S.A. DE C.V.</t>
  </si>
  <si>
    <t>2018-15057</t>
  </si>
  <si>
    <t>2018-15238</t>
  </si>
  <si>
    <t>PROYECTOS Y DESARROLLOS LOZANO INMOBILIARIA S DE R.L. DE C.V.</t>
  </si>
  <si>
    <t>AVENIDA FRANCISCO ZARCO MATEOS 4000 COLONIA INALAMBRICA</t>
  </si>
  <si>
    <t>FRANCISCO ZARCO MATEOS</t>
  </si>
  <si>
    <t>2018-15341</t>
  </si>
  <si>
    <t>INMOBILIARIA TOMAS VALLES VIVAR S.A DE C.V Y/O HOME DEPOT DE MEXICO S DE RL DE CV</t>
  </si>
  <si>
    <t>AVENIDA DE LA JUVENTUD 6101 FRACCIONAMIENTO HACIENDAS DEL VALLE</t>
  </si>
  <si>
    <t>2018-15380</t>
  </si>
  <si>
    <t>PROMOTORA MARAZZI SA DE CV</t>
  </si>
  <si>
    <t>CALLE SIERRA DE LA CAMPANA NO.3705 PLAZA COMERCIAL VISTAS DEL SOL</t>
  </si>
  <si>
    <t>2018-15335</t>
  </si>
  <si>
    <t>ANA MARGARITA S P R DE R L DE CV</t>
  </si>
  <si>
    <t>AVENIDA LUIS G. URBINA M2 L18 COLONIA COMPLEJO INDUSTRIAL CHIHUAHUA 31109</t>
  </si>
  <si>
    <t>M2 L18 FIV</t>
  </si>
  <si>
    <t>2018-14364</t>
  </si>
  <si>
    <t>GERARDO QUIÑONEZ SALDIVAR</t>
  </si>
  <si>
    <t xml:space="preserve">AVENIDA MIRADOR 7536 FRACCIONAMIENTO CAMPESTRE WASHINGTON </t>
  </si>
  <si>
    <t>l18 m13</t>
  </si>
  <si>
    <t>2018-15377</t>
  </si>
  <si>
    <t>RUBA DESARROLLOS S.A. DE CV.</t>
  </si>
  <si>
    <t>2018-15387</t>
  </si>
  <si>
    <t>2018-15456</t>
  </si>
  <si>
    <t>MARIA EULALIA GUTIERREZ SALDIVAR</t>
  </si>
  <si>
    <t>AVENIDA UNIVERSIDAD 2914 COLONIA MAGISTERIAL UNIVERSIDAD</t>
  </si>
  <si>
    <t>2018-15083</t>
  </si>
  <si>
    <t>SOSA MOLDING PLASTICS, S.A. DE C.V.</t>
  </si>
  <si>
    <t>CALLE JUAN RUIZ DE ALARCON Y MENDOZA 345 COLONIA COMPLEJO INDUSTRIAL CHIHUAHUA 31109</t>
  </si>
  <si>
    <t>2018-15466</t>
  </si>
  <si>
    <t>DIEGO VALENCIA TERAN</t>
  </si>
  <si>
    <t>CALLE SIERRA MAGDALENA L6 M197 COLONIA 1º DE MAYO</t>
  </si>
  <si>
    <t>SIERRA MAGDALENA</t>
  </si>
  <si>
    <t>L6 M197</t>
  </si>
  <si>
    <t>2018-15532</t>
  </si>
  <si>
    <t>GABRIEL MACHARIGUE GONZALEZ</t>
  </si>
  <si>
    <t>2018-15492</t>
  </si>
  <si>
    <t>JM3 CLUSTER ADMINFIFI S.A. DE C.V.</t>
  </si>
  <si>
    <t>AVENIDA DE LA JUVENTUD L-03 FRACCION A F-2 FRACCIONAMIENTO HACIENDA SANTA FE</t>
  </si>
  <si>
    <t>L-03 M-18 FR-II</t>
  </si>
  <si>
    <t>INGENIERIA MAPERJ  SA  DE   CV</t>
  </si>
  <si>
    <t>CALLEJON DE LA GALERA 5901 COLONIA NOMBRE DE DIOS</t>
  </si>
  <si>
    <t>DE LA GALERA</t>
  </si>
  <si>
    <t>2018-15256</t>
  </si>
  <si>
    <t>CORPORACION INMOBILIARIA SAN FELIPE, S.A. DE C.V.</t>
  </si>
  <si>
    <t>CALLE IGNACIO RODRIGUEZ L24 M95 COLONIA FELIPE ANGELES</t>
  </si>
  <si>
    <t>L24 M95</t>
  </si>
  <si>
    <t>2018-15334</t>
  </si>
  <si>
    <t>ANTONIO LOZANO LOYA</t>
  </si>
  <si>
    <t>AVENIDA UNIVERSIDAD 914 COLONIA SANTO NIÑO</t>
  </si>
  <si>
    <t>2018-13693</t>
  </si>
  <si>
    <t>GRUPO INMOBILIARIO GINTHER S.A DE C.V</t>
  </si>
  <si>
    <t>AVENIDA NUEVA ESPAÑA 2111 COLONIA EL MARMOL</t>
  </si>
  <si>
    <t>2018-15544</t>
  </si>
  <si>
    <t>CALLE FUENTE PAULINA M6 L4 COLONIA LOMAS ALTAS IV</t>
  </si>
  <si>
    <t>FUENTE PAULINA</t>
  </si>
  <si>
    <t>2018-15582</t>
  </si>
  <si>
    <t>RAUL ARANA PIÑON Y LILIANA FLORES PAYAN</t>
  </si>
  <si>
    <t>AVENIDA DE LA JUVENTUD LUIS DONALDO COLOSIO M. NO. 9722 COLONIA FELIPE ANGELES</t>
  </si>
  <si>
    <t>2018-15059</t>
  </si>
  <si>
    <t>INGENIERIA MAPERJ S.A. DE C.V.</t>
  </si>
  <si>
    <t xml:space="preserve">FRACCIONAMIENTO QUINTA SAN CARLO </t>
  </si>
  <si>
    <t>2018-15063</t>
  </si>
  <si>
    <t>FRACCIONAMIENTO QUINTA SAN CARLO</t>
  </si>
  <si>
    <t>2018-15211</t>
  </si>
  <si>
    <t>MARCIANO IDEN MORENO MORENO</t>
  </si>
  <si>
    <t>AVENIDA CRISTOBAL COLON FONTANARROSA 2200 COLONIA PASEOS DE CHIHUAHUA</t>
  </si>
  <si>
    <t>2018-15570</t>
  </si>
  <si>
    <t>NICOLAS BACA BACA Y BERNARDO BACA BACA</t>
  </si>
  <si>
    <t>CIRCUITO TRONOS 18501 COLONIA SAN GABRIEL I -FRACTO-</t>
  </si>
  <si>
    <t>TRONOS</t>
  </si>
  <si>
    <t>M1 L05</t>
  </si>
  <si>
    <t>2018-15586</t>
  </si>
  <si>
    <t>KALISCHATARRA, S. DE R.L. DE C.V.</t>
  </si>
  <si>
    <t>VIALIDAD LOS NOGALES NO.3310 COLONIA SERGIO DE LA TORRE HERNANDEZ</t>
  </si>
  <si>
    <t>R26 FRIX</t>
  </si>
  <si>
    <t>2018-15508</t>
  </si>
  <si>
    <t>Y/O FIDEICOMISO 226075174 DE SCOTIABANK INVERLAT, S.A. I.B.M.</t>
  </si>
  <si>
    <t>FRACCIONAMIENTO TRACIA RESIDENCIAL I</t>
  </si>
  <si>
    <t>2018-15509</t>
  </si>
  <si>
    <t>2018-15450</t>
  </si>
  <si>
    <t>MARIA LUISA TREVIÑO TERRAZAS</t>
  </si>
  <si>
    <t>CALLE PROVINCIA DE LLEIDA NO. 2600 FRACCIONAMIENTO PROVINCIA DE SANTA CLARA</t>
  </si>
  <si>
    <t>M7 FI</t>
  </si>
  <si>
    <t>2018-15551</t>
  </si>
  <si>
    <t>INTERMEX SERVICIOS CORPORATIVOS DE ADMINISTRACION, S.A. DE C.V.</t>
  </si>
  <si>
    <t>CALLE SIN NOMBRE FR 2 LOTE 5 COLONIA QUINTAS CAROLINAS -R-</t>
  </si>
  <si>
    <t>FR 2 LOTE 5</t>
  </si>
  <si>
    <t>2018-15480</t>
  </si>
  <si>
    <t>RESIDENCIAL ATLAS S. DE R.L. DE C.V.</t>
  </si>
  <si>
    <t>FRACCIONAMIETO MONTICELLO</t>
  </si>
  <si>
    <t>2018-15468</t>
  </si>
  <si>
    <t>LATERAL PERIFERICO DE LA JUVENTUD 8501 FRACCIONAMIENTO RESIDENCIAL BAHIAS</t>
  </si>
  <si>
    <t>2018-15697</t>
  </si>
  <si>
    <t>2018-15675</t>
  </si>
  <si>
    <t>AVENIDA MIRADOR L2 M2 FRACCIONAMIENTO COLINAS DEL VALLE</t>
  </si>
  <si>
    <t>2018-15677</t>
  </si>
  <si>
    <t>AGUSTIN REYES MARQUEZ</t>
  </si>
  <si>
    <t>CARRETERA CHIHUAHUA-JUAREZ 18023 COLONIA NIÑOS HÉROES</t>
  </si>
  <si>
    <t>L16 M7</t>
  </si>
  <si>
    <t>2018-15098</t>
  </si>
  <si>
    <t>JAIME RICARDO FERNANDEZ HORCASITAS</t>
  </si>
  <si>
    <t>AVENIDA DE LA JUVENTUD-LUIS DONALDO COLOSIO MURRIETA L5 M14 COLONIA CUMBRES DEL PEDREGAL</t>
  </si>
  <si>
    <t>L5 M14</t>
  </si>
  <si>
    <t>2018-15765</t>
  </si>
  <si>
    <t xml:space="preserve">AVENIDA CRISTOBAL COLON FONTANARROSA 20901 COLONIA NOMBRE DE DIOS </t>
  </si>
  <si>
    <t>2018-15750</t>
  </si>
  <si>
    <t>2018-13681</t>
  </si>
  <si>
    <t>CISSA CONSTRUCCIONES S.A DE C.V.</t>
  </si>
  <si>
    <t>AVENIDA ALEJANDRO DUMAS (DE LAS INDUSTRIAS) 11365-16 COLONIA ACROS II</t>
  </si>
  <si>
    <t>11365-16</t>
  </si>
  <si>
    <t>2018-14406</t>
  </si>
  <si>
    <t>GABRIEL VENEGAS TARANGO</t>
  </si>
  <si>
    <t>CALLE TEXAS 10401 COLONIA LOS NOGALES</t>
  </si>
  <si>
    <t>M33 L03</t>
  </si>
  <si>
    <t>2018-15034</t>
  </si>
  <si>
    <t>RICARDO MARTINEZ MIRAMONTES</t>
  </si>
  <si>
    <t>AVENIDA NUEVA ESPAÑA 33 COLONIA MISAEL NUÑEZ</t>
  </si>
  <si>
    <t>2018-15756</t>
  </si>
  <si>
    <t>INMOBILIARIA LOS IGUALES, SA DE CV.</t>
  </si>
  <si>
    <t xml:space="preserve">AVENIDA DE LA JUVENTUD-LUIS DONALDO COLOSIO MURRIETA 4305 FRACCIONAMIENTOS COLINAS DEL SOL </t>
  </si>
  <si>
    <t>F-3 R-II</t>
  </si>
  <si>
    <t>2018-15630</t>
  </si>
  <si>
    <t>CALLE ERNESTO CHE GUEVARA 115 COLONIA CHE GUEVARA</t>
  </si>
  <si>
    <t>2018-15777</t>
  </si>
  <si>
    <t>DESARROLLOS INMOBILIARIOS DE LA LAGUNA S.A. DE C.V.</t>
  </si>
  <si>
    <t>FRACCIONAMIENTO PRIVADAS DEL SUR ETAPA V</t>
  </si>
  <si>
    <t>2018-15936</t>
  </si>
  <si>
    <t>EDUARDO LUIS ESPERON LARA</t>
  </si>
  <si>
    <t xml:space="preserve">AVENIDA TEOFILO BORUNDA 11003 COLONIA EJIDO LABOR DE TERRAZAS -R- </t>
  </si>
  <si>
    <t>FRV P9</t>
  </si>
  <si>
    <t>2018-15875</t>
  </si>
  <si>
    <t>BOULEVARD LUIS H. ALVAREZ 20902 PREDIO QUINTAS CAROLINAS</t>
  </si>
  <si>
    <t>LUIS H. ALVAREZ</t>
  </si>
  <si>
    <t>2018-15976</t>
  </si>
  <si>
    <t>JULIA MARIA AUN MELENDEZ</t>
  </si>
  <si>
    <t xml:space="preserve">AVENIDA DIVISION DEL NORTE 501 FR-II FRACCIONAMIENTO PARQUES DE SAN FELIPE </t>
  </si>
  <si>
    <t>2018-15874</t>
  </si>
  <si>
    <t>ITM INTERNACIONAL DE TECNOLOGIAS MEDICAS SA DE CV</t>
  </si>
  <si>
    <t>CALLE CONSTRUCCION L1 MX FR-B COLONIA PARQUE INDUSTRIAL CHIHUAHUA SUR</t>
  </si>
  <si>
    <t>L1 MX FR-B</t>
  </si>
  <si>
    <t>2018-15867</t>
  </si>
  <si>
    <t>JAIME JAVIER SOLIS VEGA</t>
  </si>
  <si>
    <t>AVENIDA LOS NOGALES NO.2201 FRACCIONAMIENTO BOSQUES DE SAN PEDRO</t>
  </si>
  <si>
    <t>M VI L82</t>
  </si>
  <si>
    <t>2018-15993</t>
  </si>
  <si>
    <t>2018-15961</t>
  </si>
  <si>
    <t>OSCAR MORIEL VILLALOBOS</t>
  </si>
  <si>
    <t>AVENIDA ALEJANDRO DUMAS (DE LAS INDUSTRIAS) 11367-6 CONDOMINIO INDUSTRIAL ACROS II</t>
  </si>
  <si>
    <t>11367-6</t>
  </si>
  <si>
    <t>2018-15929</t>
  </si>
  <si>
    <t>CARLOS ALBERTO VELAZQUEZ NIETO</t>
  </si>
  <si>
    <t>CALLE INDUSTRIAL 1 L14 M106 FRACCIONAMIENTO ZONA INDUSTRIAL ROBINSON</t>
  </si>
  <si>
    <t>INDUSTRIAL 1</t>
  </si>
  <si>
    <t>L14 M106</t>
  </si>
  <si>
    <t>2018-15930</t>
  </si>
  <si>
    <t>PRIVADA INDUSTRIAL 2 M106 L14 F2 FRACCIONAMIENTO ZONA INDUSTRIAL ROBINSON</t>
  </si>
  <si>
    <t>M106 L14 F2</t>
  </si>
  <si>
    <t>2019-16221</t>
  </si>
  <si>
    <t>MYKONOS S.A. DE C.V.</t>
  </si>
  <si>
    <t>FRACCIONAMIENTO BOSQUES BOREALES ETAPA I</t>
  </si>
  <si>
    <t>2018-15735</t>
  </si>
  <si>
    <t>PARQUE INDUSTRIALES INTERNACIONALES MEXICANOS, S. A. DE C. V.</t>
  </si>
  <si>
    <t>AVENIDA CRISTOBAL COLON FONTANARROSA 20901-1 COLONIA NOMBRE DE DIOS (PARCELAS)</t>
  </si>
  <si>
    <t>2019-16246</t>
  </si>
  <si>
    <t>FIDEICOMISO SCOTIABANK INVERLAT S.A NO 226075158</t>
  </si>
  <si>
    <t>FRACCIONAMIENTO SERATTA 36 II FASE 2</t>
  </si>
  <si>
    <t>2019-16247</t>
  </si>
  <si>
    <t>2019-16249</t>
  </si>
  <si>
    <t>2019-16251</t>
  </si>
  <si>
    <t>2019-16253</t>
  </si>
  <si>
    <t>2019-16305</t>
  </si>
  <si>
    <t>2019-16306</t>
  </si>
  <si>
    <t>2019-16307</t>
  </si>
  <si>
    <t>2018-16040</t>
  </si>
  <si>
    <t>COMERCIAL SUDOST S A DE C V</t>
  </si>
  <si>
    <t>VIALIDAD LOS NOGALES L74 COLONIA QUINTAS CAROLINAS V</t>
  </si>
  <si>
    <t>L74</t>
  </si>
  <si>
    <t>2018-16048</t>
  </si>
  <si>
    <t>LUISA FERNANDA RODRIGUEZ PRIETO</t>
  </si>
  <si>
    <t>AVENIDA IMPULSO M1 L9 FR 2 COLONIA PARQUE INDUSTRIAL IMPULSO</t>
  </si>
  <si>
    <t>M1 L9 FR 2</t>
  </si>
  <si>
    <t>2019-16297</t>
  </si>
  <si>
    <t>SAMANTHA ANAHI SOTO PRIETO</t>
  </si>
  <si>
    <t xml:space="preserve">AVENIDA FRANCISCO HERMAN GLANDORFF 3500 FRACCIONAMIENTO PARQUES DE SAN FELIPE IV </t>
  </si>
  <si>
    <t>2019-16269</t>
  </si>
  <si>
    <t>DGA DESARROLLOS SA DE CV</t>
  </si>
  <si>
    <t>BERNA RESIDENCIAL</t>
  </si>
  <si>
    <t>2018-15923</t>
  </si>
  <si>
    <t>AVENIDA TEOFILO BORUNDA FRI P9 FII COLONIA EJIDO LABOR DE TERRAZAS -R-</t>
  </si>
  <si>
    <t>FRI P9 FII</t>
  </si>
  <si>
    <t>2019-16238</t>
  </si>
  <si>
    <t>2019-16342</t>
  </si>
  <si>
    <t>FRACCIONAMIENTO PUERTA DE SAN MIGUEL ETAPA II</t>
  </si>
  <si>
    <t>2019-16413</t>
  </si>
  <si>
    <t>MARGARITA VARGAS MARQUEZ</t>
  </si>
  <si>
    <t xml:space="preserve">PERIFERICO FRANCISCO R. ALMADA 8621 COLONIA DIVISION DEL NORTE </t>
  </si>
  <si>
    <t>M40 L01</t>
  </si>
  <si>
    <t>2019-16432</t>
  </si>
  <si>
    <t>INMOBILIARIA RBM S.A DE C.V</t>
  </si>
  <si>
    <t>AVENIDA NIÑOS HEROES 601 COLONIA CENTRO</t>
  </si>
  <si>
    <t>2019-16358</t>
  </si>
  <si>
    <t>2019-16405</t>
  </si>
  <si>
    <t>2019-16563</t>
  </si>
  <si>
    <t>FRANCISCA PORTILLO GUTIERREZ</t>
  </si>
  <si>
    <t>PERIFERICO VICENTE LOMBARDO TOLEDANO 805 COLONIA PLOMEROS</t>
  </si>
  <si>
    <t>2018-16081</t>
  </si>
  <si>
    <t>AVE. CRISTOBAL COLON NO. 18136, COLONIA JUAN GUERECA</t>
  </si>
  <si>
    <t>L22 M1A</t>
  </si>
  <si>
    <t>2018-16083</t>
  </si>
  <si>
    <t>L21 M1A</t>
  </si>
  <si>
    <t>2019-16629</t>
  </si>
  <si>
    <t>AVENIDA CRISTOBAL COLON FONTANARROSA # 2409-B   PARQUE INDUSTRIAL IMPULSO</t>
  </si>
  <si>
    <t>M1 L9 FR3</t>
  </si>
  <si>
    <t>2019-16624</t>
  </si>
  <si>
    <t>FRACCIONAMIENTO PORTAL DEL REAL II ETAPA 1</t>
  </si>
  <si>
    <t>2019-16273</t>
  </si>
  <si>
    <t>PROMOTORA MUOC CF S.A. DE C.V.</t>
  </si>
  <si>
    <t xml:space="preserve">AVENIDA TRANSFORMACION 2000 FRII COLONIA PARQUE INDUSTRIAL IMPULSO </t>
  </si>
  <si>
    <t>TRANSFORMACION</t>
  </si>
  <si>
    <t>M1 L15 FRII</t>
  </si>
  <si>
    <t>2019-16274</t>
  </si>
  <si>
    <t xml:space="preserve">AVENIDA TRANSFORMACION 2002 COLONIA PARQUE INDUSTRIAL IMPULSO </t>
  </si>
  <si>
    <t>M1 L15 FRI</t>
  </si>
  <si>
    <t>2019-16352</t>
  </si>
  <si>
    <t>2019-16528</t>
  </si>
  <si>
    <t>PROYECTOS, CONSTRUCCION Y CONSERVACION S.A DE C.V.</t>
  </si>
  <si>
    <t>FRACCIONAMIENTO VILLA DEL REY V</t>
  </si>
  <si>
    <t>2019-16601</t>
  </si>
  <si>
    <t>PARCELAS CHUVISCAR S DE R.L. DE C.V.</t>
  </si>
  <si>
    <t>CONDOMINO AMBAR</t>
  </si>
  <si>
    <t>2019-16522</t>
  </si>
  <si>
    <t>2019-16286</t>
  </si>
  <si>
    <t>CARRETERA CHIHUAHUA-JUAREZ KM18.8 COLONIA QUINTAS CAROLINAS</t>
  </si>
  <si>
    <t>FR B KM 18-22 CHIH JUAREZ</t>
  </si>
  <si>
    <t>2019-16581</t>
  </si>
  <si>
    <t>AVENIDA PASCUAL OROZCO 307 COLONIA SAN FELIPE III</t>
  </si>
  <si>
    <t>2019-16615</t>
  </si>
  <si>
    <t>ALTTA HOMES S. DE R.L. DE C.V.</t>
  </si>
  <si>
    <t>FRACCIONAMIENTO VIÑEDOS ETAPA I-B</t>
  </si>
  <si>
    <t>2019-16552</t>
  </si>
  <si>
    <t>2019-16735</t>
  </si>
  <si>
    <t>2019-16830</t>
  </si>
  <si>
    <t>CONDOMINO HABITACIONAL AMBAR</t>
  </si>
  <si>
    <t>2019-16381</t>
  </si>
  <si>
    <t>AV. HEROICO COLEGIO MILITAR ESQ. CON PRIV. JUAN ESCUTIA, NO.7725 Y S/N COLONIA NOMBRE DE DIOS</t>
  </si>
  <si>
    <t>2019-16740</t>
  </si>
  <si>
    <t>FRACCIONAMIENTO LOS VIÑEDOS ETAPA I B</t>
  </si>
  <si>
    <t>2019-16508</t>
  </si>
  <si>
    <t xml:space="preserve">AVENIDA DE LAS AMERICAS 100 FRACCIONAMIENTO  SAN FELIPE V ETAPA </t>
  </si>
  <si>
    <t>2019-16754</t>
  </si>
  <si>
    <t>PARQUES INDUSTRIALES INTERNACIONALES MEXICANOS SA DE CV</t>
  </si>
  <si>
    <t>CALLE OSCAR WILDE M4B L5 COLONIA COMPLEJO INDUSTRIAL CHIHUAHUA 31109</t>
  </si>
  <si>
    <t>M4B L5</t>
  </si>
  <si>
    <t>2019-16908</t>
  </si>
  <si>
    <t>MAXIMO HERNANDEZ ESPINOZA</t>
  </si>
  <si>
    <t>CALLE 17 DE JUNIO # 3505    COLONIA FRANCISCO VILLA</t>
  </si>
  <si>
    <t>2019-16910</t>
  </si>
  <si>
    <t>GUILLERMO ALONSO MARTINEZ ESPINOZA</t>
  </si>
  <si>
    <t>CALLE 17 DE JUNIO FR 2 COLONIA FRANCISCO VILLA</t>
  </si>
  <si>
    <t>FR 2</t>
  </si>
  <si>
    <t>2019-17059</t>
  </si>
  <si>
    <t>CONSTRUCCIONES TOGUMA S.A DE C.V.</t>
  </si>
  <si>
    <t>FRACCIONAMIENTO ESCONDIDA LOS NOGALES</t>
  </si>
  <si>
    <t>2019-16839</t>
  </si>
  <si>
    <t>FRACC. RESIDENCIAL VIÑEDOS ETAPA II</t>
  </si>
  <si>
    <t>2018-15946</t>
  </si>
  <si>
    <t>AVENIDA CLUB DE LEONES DE CHIHUAHUA NO.314 FRACCIONAMIENTO RESIDENCIAL EL LEON I</t>
  </si>
  <si>
    <t>2019-16127</t>
  </si>
  <si>
    <t>AVENIDA TECNOLOGICO NO.15321 COLONIA PASEOS DE CHIHUAHUA</t>
  </si>
  <si>
    <t>CLAVE</t>
  </si>
  <si>
    <t>TIPO_TRAMITE</t>
  </si>
  <si>
    <t>SOLICITANTE</t>
  </si>
  <si>
    <t>TIPO_CALLE</t>
  </si>
  <si>
    <t>NUMERO</t>
  </si>
  <si>
    <t>FECHA_EMISION</t>
  </si>
  <si>
    <t>VIGENCIA</t>
  </si>
  <si>
    <t xml:space="preserve">SUPERFICIE </t>
  </si>
  <si>
    <t>No. LOTES</t>
  </si>
  <si>
    <t>SUPERFICIE TOTAL</t>
  </si>
  <si>
    <t>2017-9233</t>
  </si>
  <si>
    <t>FRANCISCO JAVIER ALONSO HERMOSILLO</t>
  </si>
  <si>
    <t>CALLE CAMPO DEL AGOSTADERO #5839 COLONIA CORDILLERAS -FRACTO-</t>
  </si>
  <si>
    <t>CAMPO DEL AGOSTADERO</t>
  </si>
  <si>
    <t>L50 M18</t>
  </si>
  <si>
    <t>2017-9457</t>
  </si>
  <si>
    <t>ALEJANDRO MEZA ALARCON</t>
  </si>
  <si>
    <t>CALLE RODOLFO FLORES 255 COLONIA REVOLUCION</t>
  </si>
  <si>
    <t>RODOLFO FLORES</t>
  </si>
  <si>
    <t>2017-9521</t>
  </si>
  <si>
    <t>MARIA DEL CARMEN TERESITA CUILTY SIELLER</t>
  </si>
  <si>
    <t>CALLE MINNESOTA 4501 FRACCIONAMIENTO QUINTAS DEL SOL II</t>
  </si>
  <si>
    <t>MINNESOTA</t>
  </si>
  <si>
    <t>2017-9914</t>
  </si>
  <si>
    <t>NABOR BELISARIO LARA RAMOS</t>
  </si>
  <si>
    <t>CALLE DAKOTA DEL #4317     COLONIA QUINTAS DEL SOL II</t>
  </si>
  <si>
    <t>DAKOTA DEL SUR</t>
  </si>
  <si>
    <t>L19 M44</t>
  </si>
  <si>
    <t>2017-9725</t>
  </si>
  <si>
    <t>JUAN PABLO MENDOZA GUTIERREZ</t>
  </si>
  <si>
    <t>AVENIDA ANTONIO DEZA Y ULLOA MURCIA 3309 COLONIA EMILIANO ZAPATA</t>
  </si>
  <si>
    <t>2017-9971</t>
  </si>
  <si>
    <t>SILVIA TREJO GOMEZ</t>
  </si>
  <si>
    <t>CALLE JUPITER 3503 COLONIA SATELITE</t>
  </si>
  <si>
    <t>JUPITER</t>
  </si>
  <si>
    <t>2017-9899</t>
  </si>
  <si>
    <t>LOURDES MANUELA ARZAGA JAQUEZ</t>
  </si>
  <si>
    <t>CALLE MINA 305 COLONIA CONCORDIA</t>
  </si>
  <si>
    <t>MINA</t>
  </si>
  <si>
    <t>2017-10084</t>
  </si>
  <si>
    <t>ANGEL DAVID ZARAGOZA ANCHONDO</t>
  </si>
  <si>
    <t>CALLE IGNACIO DE LA LLAVE 8008 COLONIA CERRO DE LA CRUZ -AMPL-</t>
  </si>
  <si>
    <t>IGNACIO DE LA LLAVE</t>
  </si>
  <si>
    <t>2017-10050</t>
  </si>
  <si>
    <t>GABRIEL GUTIERREZ BARRON</t>
  </si>
  <si>
    <t>CALLE PICACHO AJUSCO 6612 FRACCIONAMIENTO RINCONES DEL PICACHO</t>
  </si>
  <si>
    <t>PICACHO AJUSCO</t>
  </si>
  <si>
    <t>M10 L3</t>
  </si>
  <si>
    <t>2017-9558</t>
  </si>
  <si>
    <t>BARENA MONSIVAIS RODRIGUEZ</t>
  </si>
  <si>
    <t>CALLE CORDILLERA DE MERIDA #9512 COLONIA CORDILLERAS II -FRACTO-</t>
  </si>
  <si>
    <t>CORDILLERA DE MERIDA</t>
  </si>
  <si>
    <t>L11 M7</t>
  </si>
  <si>
    <t>2017-10608</t>
  </si>
  <si>
    <t>ANDREA ROCIO ESTRADA CALDERA Y DAGOBERTO BUSTILLOS LOPEZ</t>
  </si>
  <si>
    <t>CALLE FUENTE TREVI 6427 FRACCIONAMIENTO LAS FUENTES</t>
  </si>
  <si>
    <t>FUENTE TREVI</t>
  </si>
  <si>
    <t>L5 M5</t>
  </si>
  <si>
    <t>2017-9088</t>
  </si>
  <si>
    <t>CONSTRUCCIONES EMDEC, S.A. DE C.V.</t>
  </si>
  <si>
    <t>CALLE HACIENDA LA CANTERA 2402 COLONIA CERRADA DE CUMBRES -FRACTO-</t>
  </si>
  <si>
    <t>HACIENDA DE LA CANTERA</t>
  </si>
  <si>
    <t>2017-10870</t>
  </si>
  <si>
    <t>VICTOR EMILIO ANCHONDO PAREDES</t>
  </si>
  <si>
    <t>CALLE CUARTA 1205 COL CENTRO</t>
  </si>
  <si>
    <t>CUARTA</t>
  </si>
  <si>
    <t>2017-11040</t>
  </si>
  <si>
    <t>MARIA DEL CARMEN VALENZUELA BREACH.</t>
  </si>
  <si>
    <t>CALLE 13 # 2208      COLONIA OBRERA</t>
  </si>
  <si>
    <t>2017-11375</t>
  </si>
  <si>
    <t>KARLA LILIANA GRIJALVA ACOSTA</t>
  </si>
  <si>
    <t>CALLE FRANCISCO XAVIER MINA 707 COLONIA CENTRO</t>
  </si>
  <si>
    <t>FRANCISCO XAVIER MINA</t>
  </si>
  <si>
    <t>2017-11511</t>
  </si>
  <si>
    <t>ROBERTO JULIO LOPEZ QUINTANA</t>
  </si>
  <si>
    <t>CALLE FUENTE TREVI #6611 COLONIA LAS FUENTES</t>
  </si>
  <si>
    <t>L56 M5</t>
  </si>
  <si>
    <t>2017-11631</t>
  </si>
  <si>
    <t>JAGUAR MUSIC SA DE CV</t>
  </si>
  <si>
    <t>AVENIDA MIRADOR 5918  COLONIA CAMPESTRE III RESIDENCIAL</t>
  </si>
  <si>
    <t>L2 Y 3 M20</t>
  </si>
  <si>
    <t>2017-12050</t>
  </si>
  <si>
    <t>LAURA BEATRIZ MENDEZ CRUZ</t>
  </si>
  <si>
    <t>CALLE CAMPO DEL AGOSTADERO #5828 COLONIA CORDILLERAS -FRACTO-</t>
  </si>
  <si>
    <t>L6 M30</t>
  </si>
  <si>
    <t>2017-11939</t>
  </si>
  <si>
    <t>JOSE ROMO MEDINA</t>
  </si>
  <si>
    <t>CALLE PONCIANO ARRIAGA 4116 COLONIA LAS GRANJAS</t>
  </si>
  <si>
    <t>PONCIANO ARRIAGA</t>
  </si>
  <si>
    <t>2017-11763</t>
  </si>
  <si>
    <t>ANDREA ROCIO ESTRADA CALDERA</t>
  </si>
  <si>
    <t>CALLE FUENTE TREVI 6427 COLONIA LAS FUENTES</t>
  </si>
  <si>
    <t>2017-12321</t>
  </si>
  <si>
    <t>LUIS FROILAN CASTAÑEDA HIDALGO</t>
  </si>
  <si>
    <t>CALLE SAN MIGUEL EL GRANDE #5810 COLONIA CORDILLERAS II -FRACTO-</t>
  </si>
  <si>
    <t>SAN MIGUEL EL GRANDE</t>
  </si>
  <si>
    <t>M1 L91A FRII</t>
  </si>
  <si>
    <t>2017-11982</t>
  </si>
  <si>
    <t>FANT CONSTRUCCIONES INMOBILIARIA Y ASESORIA DE NEGOCIOS SA DE CV</t>
  </si>
  <si>
    <t>PRIVADA SAN FRANCISCO DE CUELLAR 2711 COLONIA PARQUES DE SAN FELIPE</t>
  </si>
  <si>
    <t>FRANCISCO DE CUELLAR</t>
  </si>
  <si>
    <t>2018-12432</t>
  </si>
  <si>
    <t>OTONIEL RUIZ CORDOVA</t>
  </si>
  <si>
    <t>CALLE MONTES ALTOS # 2600 COLONIA CUMBRES V RESIDENCIAL</t>
  </si>
  <si>
    <t>MONTES AMERICANOS</t>
  </si>
  <si>
    <t>2018-12477</t>
  </si>
  <si>
    <t>CALLE FUENTE TREVI # 6427 COLONIA LAS FUENTES</t>
  </si>
  <si>
    <t>2017-12359</t>
  </si>
  <si>
    <t>CALLE NUEVA ETICA #4646 COLONIA NUEVO CHIHUAHUA</t>
  </si>
  <si>
    <t>NUEVA ETICA</t>
  </si>
  <si>
    <t>2017-12396</t>
  </si>
  <si>
    <t>SANDRA IDALIA SILVA PEREZ</t>
  </si>
  <si>
    <t>CALLE ROSAURA BRAVO #408 COLONIA BARRIO DEL NORTE</t>
  </si>
  <si>
    <t>ROSAURA BRAVO</t>
  </si>
  <si>
    <t>L12 M5</t>
  </si>
  <si>
    <t>2017-10466</t>
  </si>
  <si>
    <t>MASAL SUMINISTROS Y CONST</t>
  </si>
  <si>
    <t>CALLE ANDRES FACUNDO CARBONEL 6504 COLONIA PANAMERICANA</t>
  </si>
  <si>
    <t>ANTONIO FACUNDO CARBONEL</t>
  </si>
  <si>
    <t>2017-12230</t>
  </si>
  <si>
    <t>CAIMAN INVESTMENTD S.A.PI DE C.V</t>
  </si>
  <si>
    <t>CALLE 22 2300 COLONIA MIRADOR</t>
  </si>
  <si>
    <t>2018-12583</t>
  </si>
  <si>
    <t>OLGA ISELA QUEZADA SILVA</t>
  </si>
  <si>
    <t>CALLE TOMAS DE ZIGARRAN 3615 FRACCIONAMIENTO JARDINES DE SAN FRANCISCO ETAPA II</t>
  </si>
  <si>
    <t>TOMAS DE ZIGARRAN</t>
  </si>
  <si>
    <t>L8 M4</t>
  </si>
  <si>
    <t>2018-12766</t>
  </si>
  <si>
    <t>REYNALDO VALENZUELA ZUBIATE</t>
  </si>
  <si>
    <t>CALLE OCTAVA 4013 COLONIA SANTA ROSA</t>
  </si>
  <si>
    <t>OCTAVA</t>
  </si>
  <si>
    <t>2018-12778</t>
  </si>
  <si>
    <t>MARIA CECILIA DE NUESTRA SEÑORA DEL SAGRADO CORAZÓN DE JESÚS FERNÁNDEZ ITURRIZA</t>
  </si>
  <si>
    <t>AVENIDA TEOFILO BORUNDA ORTIZ 2411-A FRACCIONAMIENTO JARDINES DEL SANTUARIO</t>
  </si>
  <si>
    <t>2018-12826</t>
  </si>
  <si>
    <t>JOSE ANGEL GUTIERREZ REYES</t>
  </si>
  <si>
    <t>CALLE MANUEL OJINAGA CASTAÑEDA 5906 COLONIA POPULAR</t>
  </si>
  <si>
    <t>MANUEL OJINAGA CASTAÑEDA</t>
  </si>
  <si>
    <t>2018-12971</t>
  </si>
  <si>
    <t>LILIANA GONZALEZ CHAVEZ Y JORGE CABALLERO ALVAREZ</t>
  </si>
  <si>
    <t>CALLE ARNOLDO 3400 ESQUINA CON CALLE MUCIANO MARIA FRACCIONAMIENTO LOMAS LA SALLE II</t>
  </si>
  <si>
    <t>ARNOLDO</t>
  </si>
  <si>
    <t>M5 L13</t>
  </si>
  <si>
    <t>2018-12876</t>
  </si>
  <si>
    <t>CYNTHIA ELVIA LOPEZ GRANADOS</t>
  </si>
  <si>
    <t>CALLE MONTES AMERICANOS 7721 COLONIA CUMBRES V RESIDENCIAL</t>
  </si>
  <si>
    <t>L74 M1</t>
  </si>
  <si>
    <t>2018-13256</t>
  </si>
  <si>
    <t>GISELLE, VERA FABIOLA Y EDNA TREVIZO TINTORI</t>
  </si>
  <si>
    <t>CALLE CIPRES 601 COLONIA LAS GRANJAS</t>
  </si>
  <si>
    <t>CIPRES</t>
  </si>
  <si>
    <t>2018-13384</t>
  </si>
  <si>
    <t>CONSTRUCTORA ROSERI S. DE .RL DE C.V</t>
  </si>
  <si>
    <t>CALLE CANTERA DE MARES M06 L01 COLONIA PLAZA LAS CANTERAS</t>
  </si>
  <si>
    <t>2018-13370</t>
  </si>
  <si>
    <t>ASHLEY VALERIA MEZA BEJARANO</t>
  </si>
  <si>
    <t>CALLE CATALPA 602 COLONIA LAS GRANJAS</t>
  </si>
  <si>
    <t>CATALPA</t>
  </si>
  <si>
    <t>2017-11819</t>
  </si>
  <si>
    <t>JUAN ALBERTO TREVIZO CHACON</t>
  </si>
  <si>
    <t>CALLE 16 DE SEPTIEMBRE 1310 COLONIA VILLA JUAREZ</t>
  </si>
  <si>
    <t>2018-13488</t>
  </si>
  <si>
    <t xml:space="preserve">CALLE MONTES AMERICANOS 2600 FRACCIONAMIENTO RESIDENCIAL CUMBRES V </t>
  </si>
  <si>
    <t>2018-13018</t>
  </si>
  <si>
    <t>ZAPATO EXPRESS S.A. DE C.V.</t>
  </si>
  <si>
    <t>CALLE MONTAÑAS ROCOSAS L45 M12 COLONIA CAMPESTRE WASHINGTON  (FRACC)</t>
  </si>
  <si>
    <t>MONTAÑAS ROCOSAS</t>
  </si>
  <si>
    <t>L45 M12</t>
  </si>
  <si>
    <t>2018-13575</t>
  </si>
  <si>
    <t>ISELA NEVAREZ MURUATO</t>
  </si>
  <si>
    <t>CALLE RAMON DOMINGUEZ DOMINGUEZ 405-A COLONIA DEPORTISTAS</t>
  </si>
  <si>
    <t>RAMON DOMINGUEZ DOMINGUEZ</t>
  </si>
  <si>
    <t>2018-13131</t>
  </si>
  <si>
    <t>MARÍA GRACIELA BARRERA QUEZADA</t>
  </si>
  <si>
    <t>CALLE CALIFORNIA # 3315 COLONIA HACIENDAS II</t>
  </si>
  <si>
    <t>CALIFORNIA</t>
  </si>
  <si>
    <t>M2 L28</t>
  </si>
  <si>
    <t>2018-13502</t>
  </si>
  <si>
    <t>CIARA ALEJANDRA SANTOS BEJARANO</t>
  </si>
  <si>
    <t>AVENIDA CAFETALES 821 COLONIA CAFETALES</t>
  </si>
  <si>
    <t>CAFETALES</t>
  </si>
  <si>
    <t>2018-13492</t>
  </si>
  <si>
    <t>CALLE 33 2103 COLONIA ALTAVISTA</t>
  </si>
  <si>
    <t>2018-13171</t>
  </si>
  <si>
    <t>MARTIN ARTURO RASCON ANAYA</t>
  </si>
  <si>
    <t>CALLE 27 DE NOVIEMBRE 84 COLONIA REVOLUCION</t>
  </si>
  <si>
    <t>27 DE NOVIEMBRE</t>
  </si>
  <si>
    <t>2018-13190</t>
  </si>
  <si>
    <t>CONSTRUCTORA CANDAMEÑA, S.A. DE C.V.</t>
  </si>
  <si>
    <t>CALLE ALMENDRA #5703  FRACC LOS NOGALES</t>
  </si>
  <si>
    <t>2018-13688</t>
  </si>
  <si>
    <t>MARTIN GALVAN MUÑOZ</t>
  </si>
  <si>
    <t>CALLE CAMPO DEL NORTE 9504 FRACCIONAMIENTO CAMPO BELLO II</t>
  </si>
  <si>
    <t>CAMPO DEL NORTE</t>
  </si>
  <si>
    <t>L1 M7 FI</t>
  </si>
  <si>
    <t>2017-10652</t>
  </si>
  <si>
    <t>JOSE CARLOS BORUNDA PALMA</t>
  </si>
  <si>
    <t>CALLE 31 1712 COLONIA SANTO NIÑO</t>
  </si>
  <si>
    <t>2018-14451</t>
  </si>
  <si>
    <t>CESAR ENRIQUE FERNANDEZ BACA</t>
  </si>
  <si>
    <t>CALLE 28 1611 COLONIA SANTA RITA</t>
  </si>
  <si>
    <t>2018-14341</t>
  </si>
  <si>
    <t>OSCAR FLORES MENDEZ</t>
  </si>
  <si>
    <t>CALLE NIGERIA 541 FRACCIONAMIENTO RESIDENCIAL EL LEON</t>
  </si>
  <si>
    <t>NIGERIA</t>
  </si>
  <si>
    <t>M12 L41</t>
  </si>
  <si>
    <t>2018-14542</t>
  </si>
  <si>
    <t>DESARROLLOS YAK S.A. DE C.V.</t>
  </si>
  <si>
    <t>CALLE ERNESTO TALAVERA ESCANDON 1204 COLONIA LINSS</t>
  </si>
  <si>
    <t>ERNESTO TALAVERA ESCANDON</t>
  </si>
  <si>
    <t>2018-14619</t>
  </si>
  <si>
    <t>ALI REYBEL ARISTA CHAVEZ</t>
  </si>
  <si>
    <t>CALLE MONTANA 2806 FRACCIONAMIENTO QUINTAS DEL SOL II</t>
  </si>
  <si>
    <t>MONTANA</t>
  </si>
  <si>
    <t>L3 M3</t>
  </si>
  <si>
    <t>2018-14696</t>
  </si>
  <si>
    <t>PAKI DE CHIHUAHUA, S.P.R. DE R.L. DE C.V.</t>
  </si>
  <si>
    <t>CALLE 59 12 COLONIA TIRADORES</t>
  </si>
  <si>
    <t>2018-13111</t>
  </si>
  <si>
    <t>CEV BONITO S A DE C V</t>
  </si>
  <si>
    <t>CALLE TERCERA 2608 COLONIA CENTRO</t>
  </si>
  <si>
    <t>2018-14321</t>
  </si>
  <si>
    <t>JOSE GUILLERMO KONG ROBLES</t>
  </si>
  <si>
    <t>CALLE LAGUNA DE BUSTILLOS # 3300, COLONIA SAN FELIPE IV</t>
  </si>
  <si>
    <t>LAGUNA DE BUSTILLOS</t>
  </si>
  <si>
    <t>2018-14914</t>
  </si>
  <si>
    <t>GUADALUPE RASCON LEDEZMA</t>
  </si>
  <si>
    <t>CALLE CENTENARIO 226 COLONIA REVOLUCION</t>
  </si>
  <si>
    <t>CENTENARIO</t>
  </si>
  <si>
    <t>2017-11758</t>
  </si>
  <si>
    <t>MAR DEL ISABELLA  ESTRADA RAMIREZ</t>
  </si>
  <si>
    <t>CALLE ANDRES FACUNDO CARBONEL 3700 COLONIA SAN FELIPE IV</t>
  </si>
  <si>
    <t>2018-13589</t>
  </si>
  <si>
    <t>CALLE CANTERA ROSA M1 L11 FRACCIONAMIENTO CERRADA DE LA CANTERA</t>
  </si>
  <si>
    <t>CANTERA ROSA</t>
  </si>
  <si>
    <t>M1 L11</t>
  </si>
  <si>
    <t>2018-14585</t>
  </si>
  <si>
    <t>MARIA SOLEDAD MUÑOZ DE ROSALES</t>
  </si>
  <si>
    <t>CALLE HERMENEGILDO GALEANA 2307 COLONIA OBRERA</t>
  </si>
  <si>
    <t>HERMENEGILDO GALEANA</t>
  </si>
  <si>
    <t>2018-15154</t>
  </si>
  <si>
    <t>CIRCUITO ARCANGELES NO.18700 FRACCIONAMIENTO SAN GABRIEL II</t>
  </si>
  <si>
    <t>ARCANGELES</t>
  </si>
  <si>
    <t>M1 L53</t>
  </si>
  <si>
    <t>2018-15369</t>
  </si>
  <si>
    <t>JORGE ALEJANDRO FLORES MONTOYA</t>
  </si>
  <si>
    <t>CALLE CEBRA NO.7912 COLONIA LOMAS DEL SOL II</t>
  </si>
  <si>
    <t>CEBRA</t>
  </si>
  <si>
    <t>L7 M18</t>
  </si>
  <si>
    <t>2018-13112</t>
  </si>
  <si>
    <t>PHA DESARROLLOS SA DE CV</t>
  </si>
  <si>
    <t>CALLE MARIA LUISA 914 COLONIA JARDINES DEL SANTUARIO</t>
  </si>
  <si>
    <t>MARIA LUISA</t>
  </si>
  <si>
    <t>2018-15556</t>
  </si>
  <si>
    <t>ARTURO MARTINEZ HERNANDEZ</t>
  </si>
  <si>
    <t xml:space="preserve">CALLE COLEGIO SANTA MONICA 2241 FRACCIONAMIENTO MISION UNIVERSIDAD III </t>
  </si>
  <si>
    <t>COLEGIO SANTA MONICA</t>
  </si>
  <si>
    <t>2018-15352</t>
  </si>
  <si>
    <t>DESARROLLOS INMOBILIARIOS ARAME S.A. DE C.V.</t>
  </si>
  <si>
    <t>CALLE PASEOS DE JUAREZ 14525 FRACCIONAMIENTO PASEOS DE CHIHUAHUA</t>
  </si>
  <si>
    <t>PASEOS DE JUAREZ</t>
  </si>
  <si>
    <t>L5 MXXXVII</t>
  </si>
  <si>
    <t>2018-15617</t>
  </si>
  <si>
    <t>FLOR MARIA FLORES GARCIA Y JOSE MORIEL CHAVEZ</t>
  </si>
  <si>
    <t xml:space="preserve">CALLE UNIVERSIDAD AUTONOMA DE PUEBLA 9741 FRACCIONAMIENTO UNIVERSIDAD RESIDENCIAL </t>
  </si>
  <si>
    <t>UNIVERSIDAD AUTONOMA DE PUEBLA</t>
  </si>
  <si>
    <t>2018-15601</t>
  </si>
  <si>
    <t>CARLOS FEDERICO ALDAZ MAYNEZ</t>
  </si>
  <si>
    <t>AVENIDA ANTONIO DEZA Y ULLOA MURCIA 4105 COLONIA EMILIANO ZAPATA</t>
  </si>
  <si>
    <t>2018-15602</t>
  </si>
  <si>
    <t>OFELIA TERESA TRONCOSO ARCH</t>
  </si>
  <si>
    <t>AVENIDA ANTONIO DEZA Y ULLOA MURCIA 4103 COLONIA EMILIANO ZAPATA</t>
  </si>
  <si>
    <t>2018-15702</t>
  </si>
  <si>
    <t>MARIA ISELA GUADERRAMA CINCO</t>
  </si>
  <si>
    <t xml:space="preserve">CALLE CORDILLERA DE MERIDA 9506 FRACCIONAMIENTO CORDILLERAS II </t>
  </si>
  <si>
    <t>L14 M7</t>
  </si>
  <si>
    <t>2018-15606</t>
  </si>
  <si>
    <t>CAROLINA ESTHER MATAS DE MORENO</t>
  </si>
  <si>
    <t xml:space="preserve">CALLE CUMBRE DEL VESUBIO 2006 FRACCIONAMIENTO RESIDENCIAL CUMBRES I </t>
  </si>
  <si>
    <t>CUMBRE DEL VESUBIO</t>
  </si>
  <si>
    <t>2018-15824</t>
  </si>
  <si>
    <t>SANTIAGO DE JESUS JIMENEZ TELLEZ</t>
  </si>
  <si>
    <t>CALLE 19 2201 COLONIA OBRERA</t>
  </si>
  <si>
    <t>2018-16018</t>
  </si>
  <si>
    <t>DANIEL ALBERTO QUIROZ RODRIGUEZ</t>
  </si>
  <si>
    <t xml:space="preserve">CALLE SECCION 10 DE MINEROS 4510 COLONIA OBRERA VISTA AVALOS </t>
  </si>
  <si>
    <t>SECCION 10 DE MINEROS</t>
  </si>
  <si>
    <t>2018-15920</t>
  </si>
  <si>
    <t>CLAUDIA CECILIA DOZAL NIETO</t>
  </si>
  <si>
    <t>CALLE REPUBLICA DE BRASIL 203 COLONIA PANAMERICANA</t>
  </si>
  <si>
    <t>REP. DE BRASIL</t>
  </si>
  <si>
    <t>2018-15873</t>
  </si>
  <si>
    <t>FRANCISCO JAVIER SAENZ LOZOYA</t>
  </si>
  <si>
    <t>CALLE BONAMPAK NO. 2 FRACCIONAMIENTO MAJALCA</t>
  </si>
  <si>
    <t>BONAMPAK</t>
  </si>
  <si>
    <t>NODEP</t>
  </si>
  <si>
    <t>2018-16089</t>
  </si>
  <si>
    <t>YURIRIA DENISSE PRIETO ALEMAN</t>
  </si>
  <si>
    <t>CALLE GUINEA ECUATORIAL # 9756   FRACC. RESIDENCIAL EL LEON</t>
  </si>
  <si>
    <t>GUINEA ECUATORIAL</t>
  </si>
  <si>
    <t>M25 L1</t>
  </si>
  <si>
    <t>2018-16047</t>
  </si>
  <si>
    <t>LORENA VALENZUELA CHAVIRA</t>
  </si>
  <si>
    <t xml:space="preserve">CALLE BOSQUE DEL SECRETO 1814 FRACCIONAMIENTO LOS SICOMOROS </t>
  </si>
  <si>
    <t>BOSQUE DEL SECRETO</t>
  </si>
  <si>
    <t>2018-15995</t>
  </si>
  <si>
    <t>JOSEFINA INES HOLGUIN CARRASCO</t>
  </si>
  <si>
    <t>CALLE TERCERA 2609 COLONIA CENTRO</t>
  </si>
  <si>
    <t>2019-16270</t>
  </si>
  <si>
    <t>DAVID EDUARDO VEGA MORAN</t>
  </si>
  <si>
    <t>CALLE SINDICALISMO 12015 COLONIA ESPERANZA</t>
  </si>
  <si>
    <t>SINDICALISMO</t>
  </si>
  <si>
    <t>2019-16234</t>
  </si>
  <si>
    <t>GUSTAVO SCHERENBERG FARRET</t>
  </si>
  <si>
    <t>CALLE CATEDRAL DE ZACATECAS (TECOLOTES) 3333 COLONIA LA CANTERA PREDIO</t>
  </si>
  <si>
    <t>CATEDRAL DE ZACATECAS (TECOLOTES)</t>
  </si>
  <si>
    <t>2019-16406</t>
  </si>
  <si>
    <t>JESUS GUERRA VILLALOBOS</t>
  </si>
  <si>
    <t>CALLE ALAMOS 2515 FRII FRACCIONAMIENTO ALTAMIRA</t>
  </si>
  <si>
    <t>ALAMOS</t>
  </si>
  <si>
    <t>M37 L5 FRII</t>
  </si>
  <si>
    <t>2019-16460</t>
  </si>
  <si>
    <t>DAVID CALEB Y SOPHIA BELEN BONILLO ESPARZA</t>
  </si>
  <si>
    <t>CALLE IGNACIO MANUEL ALTAMIRANO 2707 COLONIA ALTAVISTA</t>
  </si>
  <si>
    <t>IGNACIO MANUEL ALTAMIRANO</t>
  </si>
  <si>
    <t>2019-16523</t>
  </si>
  <si>
    <t>TERESA DE JESUS VILLEGAS MARIÑELARENA</t>
  </si>
  <si>
    <t>CALLE CAROLINA DEL SUR 3233 COLONIA QUINTAS DEL SOL II</t>
  </si>
  <si>
    <t>CAROLINA DEL SUR</t>
  </si>
  <si>
    <t>2019-16558</t>
  </si>
  <si>
    <t>LUZ ELVA RAMOS MOLINA</t>
  </si>
  <si>
    <t>CALLE JESUS GONZALEZ ORTEGA 5109 COLONIA LAS GRANJAS</t>
  </si>
  <si>
    <t>JESUS GONZALEZ ORTEGA</t>
  </si>
  <si>
    <t>2019-16681</t>
  </si>
  <si>
    <t>RAMIRO ZEPEDA SAENZ.</t>
  </si>
  <si>
    <t>CALLE CATEDRAL DE ZAMORA # 3303     COLONIA PREDIO LA CANTERA</t>
  </si>
  <si>
    <t>CATEDRAL DE ZACATECAS</t>
  </si>
  <si>
    <t>M06 L09</t>
  </si>
  <si>
    <t>2019-16695</t>
  </si>
  <si>
    <t>RAQUEL  BARRAZA VALLES</t>
  </si>
  <si>
    <t>CALLE TOMAS DE ZIGARRAN 3619-1 COLONIA JARDINES DE SAN FRANCISCO -FRACTO-</t>
  </si>
  <si>
    <t>M04 L10</t>
  </si>
  <si>
    <t>2019-16236</t>
  </si>
  <si>
    <t>EDIFITER SA DE CV</t>
  </si>
  <si>
    <t xml:space="preserve">CALLE PRESA LOS OLIVOS 2501 FRACCIONAMIENTO LOMAS DEL SANTUARIO II </t>
  </si>
  <si>
    <t>PRESA LOS OLIVOS</t>
  </si>
  <si>
    <t>2019-16945</t>
  </si>
  <si>
    <t>NICOLAS ANTONIO MONARREZ GAXIOLA</t>
  </si>
  <si>
    <t>CALLE CATEDRAL DE ZACATECAS 3315 PREDIO LA CANTERA</t>
  </si>
  <si>
    <t>L10 M2</t>
  </si>
  <si>
    <t>2019-16850</t>
  </si>
  <si>
    <t>BRENDA MORAYMA PAYAN ANDUJO</t>
  </si>
  <si>
    <t>CALLE SALVADOR DIAZ CASAS 74 COLONIA REVOLUCION</t>
  </si>
  <si>
    <t>SALVADOR DIAZ CASAS</t>
  </si>
  <si>
    <t>2019-16810</t>
  </si>
  <si>
    <t>JAQUELINE JAQUEZ MUÑOZ</t>
  </si>
  <si>
    <t>CALLE CIPRES 10 COLONIA LAS GRANJAS</t>
  </si>
  <si>
    <t>2019-17007</t>
  </si>
  <si>
    <t>ROMULO RUIZ CARRASCO</t>
  </si>
  <si>
    <t>CALLE DECIMA 3617 COLONIA SANTA ROSA</t>
  </si>
  <si>
    <t>DECIMA</t>
  </si>
  <si>
    <t>2019-17086</t>
  </si>
  <si>
    <t>MARTHA Y COND GRIJALVA ACEVES</t>
  </si>
  <si>
    <t>CALLE JOSE ESTEBAN CORONADO 3706 COLONIA OBRERA</t>
  </si>
  <si>
    <t>JOSE ESTEBAN CORONADO</t>
  </si>
  <si>
    <t>2017-8871</t>
  </si>
  <si>
    <t>VICTOR TOVAR AMEZOLA</t>
  </si>
  <si>
    <t>CALLE PERIODISMO 1311 COLONIA MAGISTERIAL UNIVERSIDAD</t>
  </si>
  <si>
    <t>PERIODISMO</t>
  </si>
  <si>
    <t>2017-8876</t>
  </si>
  <si>
    <t>MARIA DE JESUS SORIANO DE ARREGUIN</t>
  </si>
  <si>
    <t>CALLE TORIBIO ORTEGA RAMIREZ 709 COLONIA DIVISION DEL NORTE</t>
  </si>
  <si>
    <t>TORIBIO ORTEGA RAMIREZ</t>
  </si>
  <si>
    <t>2017-8938</t>
  </si>
  <si>
    <t>BERTHA PRADO DE RUAN</t>
  </si>
  <si>
    <t>CALLE CARLOS FUERO UNDA 6215 COLONIA CERRO DE LA CRUZ</t>
  </si>
  <si>
    <t>CARLOS FUERO UNDA</t>
  </si>
  <si>
    <t>2017-9110</t>
  </si>
  <si>
    <t>JOSE ANTONIO RAMOS GOMEZ</t>
  </si>
  <si>
    <t>CALLE VILLA DEL SIRIO 5612 COLONIA VILLAS DEL SOL II Y III -FRACTO-</t>
  </si>
  <si>
    <t>VILLA DEL SIRIO</t>
  </si>
  <si>
    <t>2017-9186</t>
  </si>
  <si>
    <t>VICTOR ALEJANDRO LOPEZ ZAPATA</t>
  </si>
  <si>
    <t>CALLE 10A #6803 COLONIA OBRERA VISTA AVALOS</t>
  </si>
  <si>
    <t>2017-9143</t>
  </si>
  <si>
    <t>ALMA ROSA SAENZ AGUILAR</t>
  </si>
  <si>
    <t>PRIVADA CALCIO 18524 COLONIA JUAN GUERECA</t>
  </si>
  <si>
    <t>DE CALCIO</t>
  </si>
  <si>
    <t>2017-9368</t>
  </si>
  <si>
    <t>MARIA DE LOS ANGELES VILLALOBOS FLORES</t>
  </si>
  <si>
    <t>CALLE DEL ARCANGEL GABRIEL 4914 COLONIA RINCON DEL ARCANGEL II -FRACTO-</t>
  </si>
  <si>
    <t>DEL ARCANGEL GABRIEL</t>
  </si>
  <si>
    <t>2017-9595</t>
  </si>
  <si>
    <t>MANUEL GERARDO HERRERA GONZALEZ</t>
  </si>
  <si>
    <t>CALLE MONTE EVEREST 13118 COLONIA QUINTA CAROLINA IV</t>
  </si>
  <si>
    <t>2017-9698</t>
  </si>
  <si>
    <t>FRANCISCO JAVIER BACA LOYA</t>
  </si>
  <si>
    <t>CALLE MANUEL GONZALEZ COSSIO 5920 COLONIA LAS GRANJAS</t>
  </si>
  <si>
    <t>2017-9703</t>
  </si>
  <si>
    <t>SOLEDAD TERESA TORRES CHAVEZ</t>
  </si>
  <si>
    <t>CALLE CIUDAD PARRAL 77 COLONIA REVOLUCION</t>
  </si>
  <si>
    <t>CD.PARRAL</t>
  </si>
  <si>
    <t>2017-9687</t>
  </si>
  <si>
    <t>MIGUEL ARMANDO VEGA NUÑEZ</t>
  </si>
  <si>
    <t>CALLE BARILOCHE 7104 COLONIA CAMPESTRE WASHINGTON</t>
  </si>
  <si>
    <t>BARILOCHE</t>
  </si>
  <si>
    <t>2017-9761</t>
  </si>
  <si>
    <t>MARIN MONTANA LICON</t>
  </si>
  <si>
    <t>CALLE PASEOS DE LA UNIVERSIDAD 14702 FRACCIONAMIENTO PASEOS DE CHIHUAHUA</t>
  </si>
  <si>
    <t>PASEOS DE LA UNIVERSIDAD</t>
  </si>
  <si>
    <t>L6MXLII</t>
  </si>
  <si>
    <t>2017-10019</t>
  </si>
  <si>
    <t>RODOLFO ISRAEL Y DAVID NOE TRUJILLO ESPINO</t>
  </si>
  <si>
    <t>CALLE VIRGINIA 2058 FRACCIONAMIENTO AGUILAS</t>
  </si>
  <si>
    <t>VIRGINIA</t>
  </si>
  <si>
    <t>2017-10184</t>
  </si>
  <si>
    <t>SOCORRO DURAN DE GONZALEZ</t>
  </si>
  <si>
    <t>CALLE QUINTA 4204 COLONIA SANTA ROSA</t>
  </si>
  <si>
    <t>QUINTA</t>
  </si>
  <si>
    <t>2017-10273</t>
  </si>
  <si>
    <t>JOSE SAMANIEGO RODRIGUEZ</t>
  </si>
  <si>
    <t>CALLE MAURICIO CORREDOR 5307 COLONIA BUROCRATA</t>
  </si>
  <si>
    <t>MAURICIO CORREDOR</t>
  </si>
  <si>
    <t>2017-10106</t>
  </si>
  <si>
    <t>JESUS CARAVEO CABRERA</t>
  </si>
  <si>
    <t xml:space="preserve">CALLE MIMOSAS 4127 FRACCIONAMIENTO LUZ MARIA </t>
  </si>
  <si>
    <t>MIMOSAS</t>
  </si>
  <si>
    <t>2017-10620</t>
  </si>
  <si>
    <t>JOSE FRANCISCO BLANCO SIFUENTES</t>
  </si>
  <si>
    <t>CALLE CESAR AUGUSTO SANDINO 117 COLONIA DIVISION DEL NORTE</t>
  </si>
  <si>
    <t>CESAR AUGUSTO SANDINO</t>
  </si>
  <si>
    <t>2017-10917</t>
  </si>
  <si>
    <t>2017-10911</t>
  </si>
  <si>
    <t>BERTHA VERONICA GALAVIZ AYON</t>
  </si>
  <si>
    <t>CALLE CAYETANO JUSTINIANI RUIZ 504 COLONIA SANTA ROSA</t>
  </si>
  <si>
    <t>CAYETANO JUSTINIANI RUIZ</t>
  </si>
  <si>
    <t>2017-10699</t>
  </si>
  <si>
    <t>VICTOR ALEJANDRO Y HUGO EDUARDO LOPEZ ZAPATA</t>
  </si>
  <si>
    <t>CALLE DECIMA 6803 A COLONIA OBRERA VISTA AVALOS</t>
  </si>
  <si>
    <t>2017-10730</t>
  </si>
  <si>
    <t>2017-11454</t>
  </si>
  <si>
    <t>JOSEFINA MENDOZA DE PEREZ</t>
  </si>
  <si>
    <t>CALLE DANIELA ORTIZ 77 COLONIA REVOLUCION</t>
  </si>
  <si>
    <t>DANIELA ORTIZ</t>
  </si>
  <si>
    <t>2017-11404</t>
  </si>
  <si>
    <t>FELICIANO BUSTAMANTE CARTA</t>
  </si>
  <si>
    <t>CALLE CIUDAD OJINAGA 2304 COLONIA REVOLUCION</t>
  </si>
  <si>
    <t>CIUDAD OJINAGA</t>
  </si>
  <si>
    <t>2017-11435</t>
  </si>
  <si>
    <t>ERENDIDRA RASCON BALOIS</t>
  </si>
  <si>
    <t>CALLE 46 6617 COLONIA VILLAS DEL SUR</t>
  </si>
  <si>
    <t>2017-11942</t>
  </si>
  <si>
    <t>ANTONIO FRANCO ROSALES</t>
  </si>
  <si>
    <t>CALLE 48 4810 COLONIA ROSARIO</t>
  </si>
  <si>
    <t>2017-12043</t>
  </si>
  <si>
    <t>PETRA HERNANDEZ LOPEZ</t>
  </si>
  <si>
    <t>CALLE BARRANCA SINFOROSA 3403 COLONIA BARRANCAS RESIDENCIAL</t>
  </si>
  <si>
    <t>BARRANCA SINFOROSA</t>
  </si>
  <si>
    <t>2017-12259</t>
  </si>
  <si>
    <t>ARMANDO GONZALEZ ITUARTE</t>
  </si>
  <si>
    <t>CALLE EMILIANO ZAPATA # 604    COLONIA VILLA JUAREZ</t>
  </si>
  <si>
    <t>EMILIANO ZAPATA</t>
  </si>
  <si>
    <t>2018-12515</t>
  </si>
  <si>
    <t>JOSE RAMIRO MATA DOMINGUEZ</t>
  </si>
  <si>
    <t>CIRCUITO TESIS 5850 FRACCIONAMIENTO RINCONADA UNIVERSIDAD II</t>
  </si>
  <si>
    <t>2018-12451</t>
  </si>
  <si>
    <t>JORGE ARTURO CARDENAS GONZALEZ</t>
  </si>
  <si>
    <t>CALLE 24 DE FEBRERO 1718 COLONIA ALFREDO CHAVEZ</t>
  </si>
  <si>
    <t>24 DE FEBRERO</t>
  </si>
  <si>
    <t>2018-12529</t>
  </si>
  <si>
    <t>2017-11674</t>
  </si>
  <si>
    <t>ROSA EMMA JIMENEZ OLIVAS</t>
  </si>
  <si>
    <t>CALLE LISBOA 1811 COLONIA MIRADOR</t>
  </si>
  <si>
    <t>LISBOA</t>
  </si>
  <si>
    <t>2018-12745</t>
  </si>
  <si>
    <t>MARIA DEL REFUGIO FERNANDEZ DONATO</t>
  </si>
  <si>
    <t>CALLE CAYETANO JUSTINIANI RUIZ 514 COLONIA SANTA ROSA</t>
  </si>
  <si>
    <t>2018-12825</t>
  </si>
  <si>
    <t>MARIA DEL CARMEN VALENZUELA  ALTAMIRA</t>
  </si>
  <si>
    <t>CALLE CHICHIMECA 8001 COLONIA SAN LAZARO</t>
  </si>
  <si>
    <t>CHICHIMECA</t>
  </si>
  <si>
    <t>2018-13221</t>
  </si>
  <si>
    <t>MARIA ASUNCION GARCIA DE ROSSANO</t>
  </si>
  <si>
    <t>CALLE DE LA PALOMA 5119-C FRACCIONAMIENTO LAS ARBOLEDAS I</t>
  </si>
  <si>
    <t>DEL PELICANO</t>
  </si>
  <si>
    <t>M08 L23</t>
  </si>
  <si>
    <t>2017-12265</t>
  </si>
  <si>
    <t>SALVADOR ERIVES HERNANDEZ</t>
  </si>
  <si>
    <t>AVENIDA IGNACIO ZARAGOZA 602 COLONIA LAS GRANJAS</t>
  </si>
  <si>
    <t>2018-13482</t>
  </si>
  <si>
    <t>RITA HERMELINDA GONZALEZ DE ESPINOZA</t>
  </si>
  <si>
    <t>CALLE CIUDAD PARRAL 243 COLONIA REVOLUCION</t>
  </si>
  <si>
    <t>2018-14191</t>
  </si>
  <si>
    <t>ROSALBA CORREA GARCIA</t>
  </si>
  <si>
    <t>CALLE 27 2700 COLONIA RANCHERIA JUAREZ</t>
  </si>
  <si>
    <t>2018-14283</t>
  </si>
  <si>
    <t>AGUSTIN HORTA LUJAN</t>
  </si>
  <si>
    <t>PRIVADA JESUS GONZALEZ ORTEGA 5704 A COLONIA LAS GRANJAS</t>
  </si>
  <si>
    <t>JESUS GLEZ ORTEGA</t>
  </si>
  <si>
    <t>2018-14344</t>
  </si>
  <si>
    <t>MARTHA RAMON BOLIVAR</t>
  </si>
  <si>
    <t>CARRETERA CHIHUAHUA-ALDAMA L04 M17 Z23 COLONIA VALLE DE CHIHUAHUA</t>
  </si>
  <si>
    <t>L04 M17 Z23</t>
  </si>
  <si>
    <t>2018-14501</t>
  </si>
  <si>
    <t>SERGIO VALDEZ LOPEZ</t>
  </si>
  <si>
    <t>CALLE UNIVERSIDAD LA SALLE 1437 COLONIA UNIVERSIDAD RESIDENCIAL</t>
  </si>
  <si>
    <t>UNIVERSIDAD LA SALLE</t>
  </si>
  <si>
    <t>2018-14607</t>
  </si>
  <si>
    <t>ADRIANA ISABEL AGUIRRE ROMERO</t>
  </si>
  <si>
    <t>CALLE 20 5602 COLONIA DALE SECTOR 34</t>
  </si>
  <si>
    <t>2018-14672</t>
  </si>
  <si>
    <t>SAMUEL MORENO MORENO</t>
  </si>
  <si>
    <t>CALLE 37 3009-B COLONIA BARRIO DE LONDRES</t>
  </si>
  <si>
    <t>2018-14727</t>
  </si>
  <si>
    <t>JAIME REGALADO MORENO</t>
  </si>
  <si>
    <t>CALLE RIO ATUEL 1032 FRACCIONAMIENTO VISTAS DEL NORTE ETAPA III</t>
  </si>
  <si>
    <t>RIO ATUEL</t>
  </si>
  <si>
    <t>M53 L1</t>
  </si>
  <si>
    <t>2018-14854</t>
  </si>
  <si>
    <t>NORA GABRIELA PARRA SILVA</t>
  </si>
  <si>
    <t>CALLE PASEOS DE LA UNIVERSIDAD 13942 FRACCIONAMIENTO PASEOS DE CHIHUAHUA</t>
  </si>
  <si>
    <t>2018-14964</t>
  </si>
  <si>
    <t>ALMA LUZ CORONEL URREA</t>
  </si>
  <si>
    <t>CALLE SICOMORO 115 COLONIA LAS GRANJAS</t>
  </si>
  <si>
    <t>2018-15006</t>
  </si>
  <si>
    <t>REGINALDO NUÑEZ GONZALEZ</t>
  </si>
  <si>
    <t>CALLE 116 1718 COLONIA ESPERANZA</t>
  </si>
  <si>
    <t>2018-15133</t>
  </si>
  <si>
    <t>2018-15072</t>
  </si>
  <si>
    <t>ENRIQUE AVENA PONCE</t>
  </si>
  <si>
    <t>CALLE CUARTA 4107 COLONIA OBRERA VISTA AVALOS</t>
  </si>
  <si>
    <t>2018-15199</t>
  </si>
  <si>
    <t>LUCIA DOZAL CASTILLO</t>
  </si>
  <si>
    <t>CALLE CIUDAD DURANGO 195 COLONIA REVOLUCION</t>
  </si>
  <si>
    <t>CIUDAD DURANGO</t>
  </si>
  <si>
    <t>2018-15206</t>
  </si>
  <si>
    <t>EMILIO ENRIQUE LOPEZ GONZALEZ</t>
  </si>
  <si>
    <t>CALLE MINA SAN RAFAEL 4805 COLONIA ROBINSON</t>
  </si>
  <si>
    <t>MINA SAN RAFAEL</t>
  </si>
  <si>
    <t>2018-16060</t>
  </si>
  <si>
    <t>LUIS ARMANDO REZA ESTRADA</t>
  </si>
  <si>
    <t>CALLE 5 DE MAYO 1106 COLONIA VILLA JUAREZ</t>
  </si>
  <si>
    <t>5 DE MAYO</t>
  </si>
  <si>
    <t>2018-15833</t>
  </si>
  <si>
    <t>2019-16337</t>
  </si>
  <si>
    <t>MARION SCHAEFFER</t>
  </si>
  <si>
    <t xml:space="preserve">CALLE COLEGIO DE SAN MARCO 1843 FRACCIONAMIENTO MISION UNIVERSIDAD II </t>
  </si>
  <si>
    <t>COLEGIO DE SAN MARCO</t>
  </si>
  <si>
    <t>2019-16606</t>
  </si>
  <si>
    <t>ARTURO ARCE ARANDA Y PATRICIA ROBLES BENCOMO</t>
  </si>
  <si>
    <t>CALLE RAMON GUZMAN 3908 COLONIA LAS GRANJAS</t>
  </si>
  <si>
    <t>RAMON GUZMAN</t>
  </si>
  <si>
    <t>2019-16559</t>
  </si>
  <si>
    <t>RENE OROZCO SAENZ</t>
  </si>
  <si>
    <t>CALLE SEXTA 4009 COLONIA SANTA ROSA</t>
  </si>
  <si>
    <t>2019-16834</t>
  </si>
  <si>
    <t>ELODIA RODRIGUEZ SAENZ</t>
  </si>
  <si>
    <t>CALLE RIO AROS 835 COLONIA INFONAVIT NACIONAL</t>
  </si>
  <si>
    <t>RIO AROS</t>
  </si>
  <si>
    <t>2019-16817</t>
  </si>
  <si>
    <t>ELSA OBREGON CONTRERAS</t>
  </si>
  <si>
    <t>CALLE NICOLAS ESTRADA BOCANEGRA # 2903    COLONIA SAN FELIPE III</t>
  </si>
  <si>
    <t>NICOLAS ESTRADA BOCANEGRA</t>
  </si>
  <si>
    <t>LICENCIAS DEPARTAMENTALES</t>
  </si>
  <si>
    <t>TRAMITES COMERCIALES</t>
  </si>
  <si>
    <t>TRAMITES INDUSTRIALES</t>
  </si>
  <si>
    <t>DOMICILIO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</si>
</sst>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0" borderId="10" xfId="0" applyBorder="1"/>
    <xf numFmtId="14" fontId="0" fillId="0" borderId="10" xfId="0" applyNumberFormat="1" applyBorder="1"/>
    <xf numFmtId="0" fontId="13" fillId="0" borderId="0" xfId="0" applyFont="1" applyFill="1"/>
    <xf numFmtId="0" fontId="16" fillId="0" borderId="0" xfId="0" applyFont="1" applyFill="1"/>
    <xf numFmtId="0" fontId="19" fillId="34" borderId="10" xfId="0" applyFont="1" applyFill="1" applyBorder="1"/>
    <xf numFmtId="0" fontId="19" fillId="34" borderId="10" xfId="0" applyFont="1" applyFill="1" applyBorder="1" applyAlignment="1">
      <alignment wrapText="1"/>
    </xf>
    <xf numFmtId="0" fontId="16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20" fillId="33" borderId="0" xfId="0" applyFont="1" applyFill="1" applyAlignment="1">
      <alignment horizontal="left"/>
    </xf>
    <xf numFmtId="0" fontId="0" fillId="0" borderId="10" xfId="0" applyBorder="1" applyAlignment="1">
      <alignment wrapText="1"/>
    </xf>
    <xf numFmtId="2" fontId="0" fillId="0" borderId="10" xfId="0" applyNumberFormat="1" applyBorder="1"/>
    <xf numFmtId="0" fontId="18" fillId="0" borderId="10" xfId="0" applyFont="1" applyFill="1" applyBorder="1"/>
    <xf numFmtId="0" fontId="0" fillId="0" borderId="0" xfId="0" applyFill="1"/>
    <xf numFmtId="0" fontId="0" fillId="0" borderId="10" xfId="0" applyFill="1" applyBorder="1"/>
    <xf numFmtId="0" fontId="0" fillId="0" borderId="0" xfId="0" applyFill="1" applyBorder="1"/>
    <xf numFmtId="0" fontId="20" fillId="34" borderId="10" xfId="0" applyFont="1" applyFill="1" applyBorder="1" applyAlignment="1">
      <alignment horizontal="center"/>
    </xf>
    <xf numFmtId="0" fontId="20" fillId="34" borderId="11" xfId="0" applyFont="1" applyFill="1" applyBorder="1" applyAlignment="1">
      <alignment horizontal="center"/>
    </xf>
    <xf numFmtId="0" fontId="18" fillId="0" borderId="10" xfId="0" applyFont="1" applyBorder="1"/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F8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16"/>
  <sheetViews>
    <sheetView tabSelected="1" zoomScaleNormal="100" workbookViewId="0">
      <selection activeCell="H6" sqref="H6"/>
    </sheetView>
  </sheetViews>
  <sheetFormatPr baseColWidth="10" defaultRowHeight="15" x14ac:dyDescent="0.25"/>
  <cols>
    <col min="1" max="1" width="10.7109375" bestFit="1" customWidth="1"/>
    <col min="2" max="2" width="30.42578125" customWidth="1"/>
    <col min="3" max="3" width="36.42578125" style="10" customWidth="1"/>
    <col min="4" max="4" width="47.7109375" style="10" customWidth="1"/>
    <col min="5" max="5" width="16.140625" customWidth="1"/>
    <col min="6" max="6" width="25.7109375" style="10" customWidth="1"/>
    <col min="7" max="7" width="12.42578125" customWidth="1"/>
    <col min="8" max="8" width="16.28515625" customWidth="1"/>
    <col min="9" max="9" width="11.85546875" customWidth="1"/>
    <col min="10" max="10" width="19.85546875" style="15" customWidth="1"/>
    <col min="11" max="11" width="9.85546875" bestFit="1" customWidth="1"/>
    <col min="12" max="12" width="12.42578125" customWidth="1"/>
    <col min="13" max="13" width="9.85546875" bestFit="1" customWidth="1"/>
    <col min="14" max="14" width="12.42578125" customWidth="1"/>
    <col min="15" max="15" width="9.85546875" bestFit="1" customWidth="1"/>
    <col min="16" max="16" width="12.42578125" customWidth="1"/>
    <col min="17" max="17" width="9.85546875" bestFit="1" customWidth="1"/>
    <col min="18" max="18" width="12.42578125" customWidth="1"/>
  </cols>
  <sheetData>
    <row r="1" spans="1:24" ht="15.75" x14ac:dyDescent="0.25">
      <c r="A1" s="7" t="s">
        <v>1657</v>
      </c>
      <c r="B1" s="7" t="s">
        <v>1658</v>
      </c>
      <c r="C1" s="8" t="s">
        <v>1659</v>
      </c>
      <c r="D1" s="8" t="s">
        <v>2223</v>
      </c>
      <c r="E1" s="7" t="s">
        <v>1660</v>
      </c>
      <c r="F1" s="8" t="s">
        <v>4</v>
      </c>
      <c r="G1" s="7" t="s">
        <v>1661</v>
      </c>
      <c r="H1" s="7" t="s">
        <v>1662</v>
      </c>
      <c r="I1" s="7" t="s">
        <v>1663</v>
      </c>
      <c r="J1" s="7" t="s">
        <v>1666</v>
      </c>
      <c r="K1" s="7" t="s">
        <v>1665</v>
      </c>
      <c r="L1" s="7" t="s">
        <v>1664</v>
      </c>
      <c r="M1" s="7" t="s">
        <v>1665</v>
      </c>
      <c r="N1" s="7" t="s">
        <v>1664</v>
      </c>
      <c r="O1" s="7" t="s">
        <v>1665</v>
      </c>
      <c r="P1" s="7" t="s">
        <v>1664</v>
      </c>
      <c r="Q1" s="7" t="s">
        <v>1665</v>
      </c>
      <c r="R1" s="7" t="s">
        <v>1664</v>
      </c>
      <c r="S1" s="7" t="s">
        <v>1665</v>
      </c>
      <c r="T1" s="7" t="s">
        <v>1664</v>
      </c>
      <c r="U1" s="7" t="s">
        <v>1665</v>
      </c>
      <c r="V1" s="7" t="s">
        <v>1664</v>
      </c>
      <c r="W1" s="7" t="s">
        <v>1665</v>
      </c>
      <c r="X1" s="7" t="s">
        <v>1664</v>
      </c>
    </row>
    <row r="2" spans="1:24" x14ac:dyDescent="0.25">
      <c r="A2" s="6"/>
      <c r="B2" s="6"/>
      <c r="C2" s="9"/>
      <c r="D2" s="9"/>
      <c r="E2" s="6"/>
      <c r="F2" s="9"/>
      <c r="G2" s="6"/>
      <c r="H2" s="6"/>
      <c r="I2" s="6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5.75" x14ac:dyDescent="0.25">
      <c r="A3" s="11" t="s">
        <v>20</v>
      </c>
      <c r="B3" s="11"/>
      <c r="C3" s="9"/>
      <c r="D3" s="9"/>
      <c r="E3" s="6"/>
      <c r="F3" s="9"/>
      <c r="G3" s="6"/>
      <c r="H3" s="6"/>
      <c r="I3" s="6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x14ac:dyDescent="0.25">
      <c r="A4" s="3" t="s">
        <v>28</v>
      </c>
      <c r="B4" s="3" t="s">
        <v>20</v>
      </c>
      <c r="C4" s="12" t="s">
        <v>29</v>
      </c>
      <c r="D4" s="12" t="s">
        <v>30</v>
      </c>
      <c r="E4" s="3"/>
      <c r="F4" s="12"/>
      <c r="G4" s="3"/>
      <c r="H4" s="4">
        <v>42754</v>
      </c>
      <c r="I4" s="4">
        <v>42871</v>
      </c>
      <c r="J4" s="14">
        <f t="shared" ref="J4:J67" si="0">(K4*L4)+(M4*N4)+(O4*P4)+(Q4*R4)+(S4*T4)+(U4*V4)+(W4*X4)</f>
        <v>1854.6999999999998</v>
      </c>
      <c r="K4" s="3">
        <v>17</v>
      </c>
      <c r="L4" s="13">
        <f>51.37+51.33+6.4</f>
        <v>109.1</v>
      </c>
      <c r="M4" s="3"/>
      <c r="N4" s="13"/>
      <c r="O4" s="3"/>
      <c r="P4" s="13"/>
      <c r="Q4" s="3"/>
      <c r="R4" s="13"/>
      <c r="S4" s="3"/>
      <c r="T4" s="3"/>
      <c r="U4" s="3"/>
      <c r="V4" s="3"/>
      <c r="W4" s="3"/>
      <c r="X4" s="3"/>
    </row>
    <row r="5" spans="1:24" x14ac:dyDescent="0.25">
      <c r="A5" s="3" t="s">
        <v>68</v>
      </c>
      <c r="B5" s="3" t="s">
        <v>20</v>
      </c>
      <c r="C5" s="12" t="s">
        <v>69</v>
      </c>
      <c r="D5" s="12" t="s">
        <v>70</v>
      </c>
      <c r="E5" s="3"/>
      <c r="F5" s="12"/>
      <c r="G5" s="3"/>
      <c r="H5" s="4">
        <v>42759</v>
      </c>
      <c r="I5" s="4">
        <v>42878</v>
      </c>
      <c r="J5" s="14">
        <f t="shared" si="0"/>
        <v>3838</v>
      </c>
      <c r="K5" s="3">
        <v>101</v>
      </c>
      <c r="L5" s="13">
        <v>38</v>
      </c>
      <c r="M5" s="3"/>
      <c r="N5" s="13"/>
      <c r="O5" s="3"/>
      <c r="P5" s="13"/>
      <c r="Q5" s="3"/>
      <c r="R5" s="13"/>
      <c r="S5" s="3"/>
      <c r="T5" s="3"/>
      <c r="U5" s="3"/>
      <c r="V5" s="3"/>
      <c r="W5" s="3"/>
      <c r="X5" s="3"/>
    </row>
    <row r="6" spans="1:24" x14ac:dyDescent="0.25">
      <c r="A6" s="3" t="s">
        <v>75</v>
      </c>
      <c r="B6" s="3" t="s">
        <v>20</v>
      </c>
      <c r="C6" s="12" t="s">
        <v>69</v>
      </c>
      <c r="D6" s="12" t="s">
        <v>76</v>
      </c>
      <c r="E6" s="3"/>
      <c r="F6" s="12"/>
      <c r="G6" s="3"/>
      <c r="H6" s="4">
        <v>42781</v>
      </c>
      <c r="I6" s="4">
        <v>42885</v>
      </c>
      <c r="J6" s="14">
        <f t="shared" si="0"/>
        <v>6056.31</v>
      </c>
      <c r="K6" s="3">
        <v>102</v>
      </c>
      <c r="L6" s="13">
        <v>38</v>
      </c>
      <c r="M6" s="3">
        <v>33</v>
      </c>
      <c r="N6" s="13">
        <v>46.34</v>
      </c>
      <c r="O6" s="3">
        <v>11</v>
      </c>
      <c r="P6" s="13">
        <v>54.19</v>
      </c>
      <c r="Q6" s="3">
        <v>1</v>
      </c>
      <c r="R6" s="13">
        <v>55</v>
      </c>
      <c r="S6" s="3"/>
      <c r="T6" s="3"/>
      <c r="U6" s="3"/>
      <c r="V6" s="3"/>
      <c r="W6" s="3"/>
      <c r="X6" s="3"/>
    </row>
    <row r="7" spans="1:24" x14ac:dyDescent="0.25">
      <c r="A7" s="3" t="s">
        <v>111</v>
      </c>
      <c r="B7" s="3" t="s">
        <v>20</v>
      </c>
      <c r="C7" s="12" t="s">
        <v>69</v>
      </c>
      <c r="D7" s="12" t="s">
        <v>112</v>
      </c>
      <c r="E7" s="3"/>
      <c r="F7" s="12"/>
      <c r="G7" s="3"/>
      <c r="H7" s="4">
        <v>42775</v>
      </c>
      <c r="I7" s="4">
        <v>42897</v>
      </c>
      <c r="J7" s="14">
        <f t="shared" si="0"/>
        <v>5700.630000000001</v>
      </c>
      <c r="K7" s="3">
        <v>16</v>
      </c>
      <c r="L7" s="13">
        <f>45.32+53.35+7.17</f>
        <v>105.84</v>
      </c>
      <c r="M7" s="3">
        <v>12</v>
      </c>
      <c r="N7" s="13">
        <f>46.74+62.53</f>
        <v>109.27000000000001</v>
      </c>
      <c r="O7" s="3">
        <v>12</v>
      </c>
      <c r="P7" s="13">
        <f>44.81+75.74</f>
        <v>120.55</v>
      </c>
      <c r="Q7" s="3">
        <v>15</v>
      </c>
      <c r="R7" s="13">
        <f>38.09+45.2</f>
        <v>83.29</v>
      </c>
      <c r="S7" s="3"/>
      <c r="T7" s="3"/>
      <c r="U7" s="3"/>
      <c r="V7" s="3"/>
      <c r="W7" s="3"/>
      <c r="X7" s="3"/>
    </row>
    <row r="8" spans="1:24" ht="30" x14ac:dyDescent="0.25">
      <c r="A8" s="3" t="s">
        <v>113</v>
      </c>
      <c r="B8" s="3" t="s">
        <v>20</v>
      </c>
      <c r="C8" s="12" t="s">
        <v>114</v>
      </c>
      <c r="D8" s="12" t="s">
        <v>115</v>
      </c>
      <c r="E8" s="3" t="s">
        <v>2</v>
      </c>
      <c r="F8" s="12" t="s">
        <v>116</v>
      </c>
      <c r="G8" s="3" t="s">
        <v>117</v>
      </c>
      <c r="H8" s="4">
        <v>42788</v>
      </c>
      <c r="I8" s="4">
        <v>42899</v>
      </c>
      <c r="J8" s="14">
        <f t="shared" si="0"/>
        <v>4325.67</v>
      </c>
      <c r="K8" s="3">
        <v>51</v>
      </c>
      <c r="L8" s="13">
        <f>47.82</f>
        <v>47.82</v>
      </c>
      <c r="M8" s="3">
        <v>35</v>
      </c>
      <c r="N8" s="13">
        <v>53.91</v>
      </c>
      <c r="O8" s="3"/>
      <c r="P8" s="13"/>
      <c r="Q8" s="3"/>
      <c r="R8" s="13"/>
      <c r="S8" s="3"/>
      <c r="T8" s="3"/>
      <c r="U8" s="3"/>
      <c r="V8" s="3"/>
      <c r="W8" s="3"/>
      <c r="X8" s="3"/>
    </row>
    <row r="9" spans="1:24" x14ac:dyDescent="0.25">
      <c r="A9" s="3" t="s">
        <v>118</v>
      </c>
      <c r="B9" s="3" t="s">
        <v>20</v>
      </c>
      <c r="C9" s="12" t="s">
        <v>119</v>
      </c>
      <c r="D9" s="12" t="s">
        <v>120</v>
      </c>
      <c r="E9" s="3"/>
      <c r="F9" s="12"/>
      <c r="G9" s="3"/>
      <c r="H9" s="4">
        <v>42788</v>
      </c>
      <c r="I9" s="4">
        <v>42839</v>
      </c>
      <c r="J9" s="14">
        <f t="shared" si="0"/>
        <v>6584.19</v>
      </c>
      <c r="K9" s="3">
        <v>135</v>
      </c>
      <c r="L9" s="13">
        <v>38.67</v>
      </c>
      <c r="M9" s="3">
        <v>34</v>
      </c>
      <c r="N9" s="13">
        <v>40.11</v>
      </c>
      <c r="O9" s="3"/>
      <c r="P9" s="13"/>
      <c r="Q9" s="3"/>
      <c r="R9" s="13"/>
      <c r="S9" s="3"/>
      <c r="T9" s="3"/>
      <c r="U9" s="3"/>
      <c r="V9" s="3"/>
      <c r="W9" s="3"/>
      <c r="X9" s="3"/>
    </row>
    <row r="10" spans="1:24" ht="30" x14ac:dyDescent="0.25">
      <c r="A10" s="3" t="s">
        <v>126</v>
      </c>
      <c r="B10" s="3" t="s">
        <v>20</v>
      </c>
      <c r="C10" s="12" t="s">
        <v>127</v>
      </c>
      <c r="D10" s="12" t="s">
        <v>128</v>
      </c>
      <c r="E10" s="3"/>
      <c r="F10" s="12"/>
      <c r="G10" s="3"/>
      <c r="H10" s="4">
        <v>42783</v>
      </c>
      <c r="I10" s="4">
        <v>42902</v>
      </c>
      <c r="J10" s="14">
        <f t="shared" si="0"/>
        <v>1640.25</v>
      </c>
      <c r="K10" s="3">
        <v>25</v>
      </c>
      <c r="L10" s="13">
        <f>63.55+2.06</f>
        <v>65.61</v>
      </c>
      <c r="M10" s="3"/>
      <c r="N10" s="13"/>
      <c r="O10" s="3"/>
      <c r="P10" s="13"/>
      <c r="Q10" s="3"/>
      <c r="R10" s="13"/>
      <c r="S10" s="3"/>
      <c r="T10" s="3"/>
      <c r="U10" s="3"/>
      <c r="V10" s="3"/>
      <c r="W10" s="3"/>
      <c r="X10" s="3"/>
    </row>
    <row r="11" spans="1:24" x14ac:dyDescent="0.25">
      <c r="A11" s="3" t="s">
        <v>137</v>
      </c>
      <c r="B11" s="3" t="s">
        <v>20</v>
      </c>
      <c r="C11" s="12" t="s">
        <v>138</v>
      </c>
      <c r="D11" s="12" t="s">
        <v>139</v>
      </c>
      <c r="E11" s="3"/>
      <c r="F11" s="12"/>
      <c r="G11" s="3"/>
      <c r="H11" s="4">
        <v>42788</v>
      </c>
      <c r="I11" s="4">
        <v>42907</v>
      </c>
      <c r="J11" s="14">
        <f t="shared" si="0"/>
        <v>1242.0300000000002</v>
      </c>
      <c r="K11" s="3">
        <v>19</v>
      </c>
      <c r="L11" s="13">
        <v>65.37</v>
      </c>
      <c r="M11" s="3"/>
      <c r="N11" s="13"/>
      <c r="O11" s="3"/>
      <c r="P11" s="13"/>
      <c r="Q11" s="3"/>
      <c r="R11" s="13"/>
      <c r="S11" s="3"/>
      <c r="T11" s="3"/>
      <c r="U11" s="3"/>
      <c r="V11" s="3"/>
      <c r="W11" s="3"/>
      <c r="X11" s="3"/>
    </row>
    <row r="12" spans="1:24" ht="30" x14ac:dyDescent="0.25">
      <c r="A12" s="3" t="s">
        <v>164</v>
      </c>
      <c r="B12" s="3" t="s">
        <v>20</v>
      </c>
      <c r="C12" s="12" t="s">
        <v>165</v>
      </c>
      <c r="D12" s="12" t="s">
        <v>166</v>
      </c>
      <c r="E12" s="3" t="s">
        <v>87</v>
      </c>
      <c r="F12" s="12" t="s">
        <v>167</v>
      </c>
      <c r="G12" s="3" t="s">
        <v>48</v>
      </c>
      <c r="H12" s="4">
        <v>42789</v>
      </c>
      <c r="I12" s="4">
        <v>42910</v>
      </c>
      <c r="J12" s="14">
        <f t="shared" si="0"/>
        <v>9704.3499999999985</v>
      </c>
      <c r="K12" s="3">
        <v>26</v>
      </c>
      <c r="L12" s="13">
        <f>43.96+48.17+6</f>
        <v>98.13</v>
      </c>
      <c r="M12" s="3">
        <v>1</v>
      </c>
      <c r="N12" s="13">
        <f>40.52+34.84+4.33</f>
        <v>79.690000000000012</v>
      </c>
      <c r="O12" s="3">
        <v>18</v>
      </c>
      <c r="P12" s="3">
        <f>41.1+60.22+20.92</f>
        <v>122.24</v>
      </c>
      <c r="Q12" s="3">
        <v>32</v>
      </c>
      <c r="R12" s="13">
        <f>43.96+76.14+32.18</f>
        <v>152.28</v>
      </c>
      <c r="S12" s="3"/>
      <c r="T12" s="3"/>
      <c r="U12" s="3"/>
      <c r="V12" s="3"/>
      <c r="W12" s="3"/>
      <c r="X12" s="3"/>
    </row>
    <row r="13" spans="1:24" ht="30" x14ac:dyDescent="0.25">
      <c r="A13" s="3" t="s">
        <v>168</v>
      </c>
      <c r="B13" s="3" t="s">
        <v>20</v>
      </c>
      <c r="C13" s="12" t="s">
        <v>165</v>
      </c>
      <c r="D13" s="12" t="s">
        <v>166</v>
      </c>
      <c r="E13" s="3" t="s">
        <v>87</v>
      </c>
      <c r="F13" s="12" t="s">
        <v>167</v>
      </c>
      <c r="G13" s="3" t="s">
        <v>48</v>
      </c>
      <c r="H13" s="4">
        <v>42858</v>
      </c>
      <c r="I13" s="4">
        <v>42910</v>
      </c>
      <c r="J13" s="14">
        <f t="shared" si="0"/>
        <v>6600.2800000000007</v>
      </c>
      <c r="K13" s="3">
        <v>43</v>
      </c>
      <c r="L13" s="13">
        <f>40.52+34.84+4.33</f>
        <v>79.690000000000012</v>
      </c>
      <c r="M13" s="3">
        <v>9</v>
      </c>
      <c r="N13" s="13">
        <f>43.96+48.17+6</f>
        <v>98.13</v>
      </c>
      <c r="O13" s="3">
        <v>3</v>
      </c>
      <c r="P13" s="13">
        <f>43.96+76.14+32.18</f>
        <v>152.28</v>
      </c>
      <c r="Q13" s="3">
        <v>15</v>
      </c>
      <c r="R13" s="13">
        <f>41.1+60.22+20.92</f>
        <v>122.24</v>
      </c>
      <c r="S13" s="3"/>
      <c r="T13" s="3"/>
      <c r="U13" s="3"/>
      <c r="V13" s="3"/>
      <c r="W13" s="3"/>
      <c r="X13" s="3"/>
    </row>
    <row r="14" spans="1:24" x14ac:dyDescent="0.25">
      <c r="A14" s="3" t="s">
        <v>179</v>
      </c>
      <c r="B14" s="3" t="s">
        <v>20</v>
      </c>
      <c r="C14" s="12" t="s">
        <v>180</v>
      </c>
      <c r="D14" s="12" t="s">
        <v>181</v>
      </c>
      <c r="E14" s="3"/>
      <c r="F14" s="12"/>
      <c r="G14" s="3"/>
      <c r="H14" s="4">
        <v>42789</v>
      </c>
      <c r="I14" s="4">
        <v>43000</v>
      </c>
      <c r="J14" s="14">
        <f t="shared" si="0"/>
        <v>3534.09</v>
      </c>
      <c r="K14" s="3">
        <v>14</v>
      </c>
      <c r="L14" s="13">
        <f>76.67+76.57</f>
        <v>153.24</v>
      </c>
      <c r="M14" s="3">
        <v>8</v>
      </c>
      <c r="N14" s="13">
        <f>72.04+73.43</f>
        <v>145.47000000000003</v>
      </c>
      <c r="O14" s="3">
        <v>1</v>
      </c>
      <c r="P14" s="13">
        <v>100.93</v>
      </c>
      <c r="Q14" s="3">
        <v>1</v>
      </c>
      <c r="R14" s="13">
        <f>61.14+62.9</f>
        <v>124.03999999999999</v>
      </c>
      <c r="S14" s="3"/>
      <c r="T14" s="3"/>
      <c r="U14" s="3"/>
      <c r="V14" s="3"/>
      <c r="W14" s="3"/>
      <c r="X14" s="3"/>
    </row>
    <row r="15" spans="1:24" x14ac:dyDescent="0.25">
      <c r="A15" s="3" t="s">
        <v>248</v>
      </c>
      <c r="B15" s="3" t="s">
        <v>20</v>
      </c>
      <c r="C15" s="12" t="s">
        <v>249</v>
      </c>
      <c r="D15" s="12" t="s">
        <v>250</v>
      </c>
      <c r="E15" s="3"/>
      <c r="F15" s="12"/>
      <c r="G15" s="3"/>
      <c r="H15" s="4">
        <v>42809</v>
      </c>
      <c r="I15" s="4">
        <v>43020</v>
      </c>
      <c r="J15" s="14">
        <f t="shared" si="0"/>
        <v>2556.4699999999998</v>
      </c>
      <c r="K15" s="3">
        <v>4</v>
      </c>
      <c r="L15" s="13">
        <f>72.23+97.13+18.45</f>
        <v>187.81</v>
      </c>
      <c r="M15" s="3">
        <v>3</v>
      </c>
      <c r="N15" s="13">
        <f>66.08+78.65+14.72</f>
        <v>159.45000000000002</v>
      </c>
      <c r="O15" s="3">
        <v>4</v>
      </c>
      <c r="P15" s="13">
        <f>67.05+108.1+31.78</f>
        <v>206.92999999999998</v>
      </c>
      <c r="Q15" s="3">
        <v>4</v>
      </c>
      <c r="R15" s="13">
        <v>124.79</v>
      </c>
      <c r="S15" s="3"/>
      <c r="T15" s="3"/>
      <c r="U15" s="3"/>
      <c r="V15" s="3"/>
      <c r="W15" s="3"/>
      <c r="X15" s="3"/>
    </row>
    <row r="16" spans="1:24" x14ac:dyDescent="0.25">
      <c r="A16" s="3" t="s">
        <v>259</v>
      </c>
      <c r="B16" s="3" t="s">
        <v>20</v>
      </c>
      <c r="C16" s="12" t="s">
        <v>260</v>
      </c>
      <c r="D16" s="12" t="s">
        <v>261</v>
      </c>
      <c r="E16" s="3"/>
      <c r="F16" s="12"/>
      <c r="G16" s="3"/>
      <c r="H16" s="4">
        <v>42817</v>
      </c>
      <c r="I16" s="4">
        <v>42939</v>
      </c>
      <c r="J16" s="14">
        <f t="shared" si="0"/>
        <v>609.84000000000015</v>
      </c>
      <c r="K16" s="3">
        <v>2</v>
      </c>
      <c r="L16" s="13">
        <f>66.08+78.65+14.72</f>
        <v>159.45000000000002</v>
      </c>
      <c r="M16" s="3">
        <v>2</v>
      </c>
      <c r="N16" s="13">
        <f>72.04+73.43</f>
        <v>145.47000000000003</v>
      </c>
      <c r="O16" s="3"/>
      <c r="P16" s="13"/>
      <c r="Q16" s="3"/>
      <c r="R16" s="13"/>
      <c r="S16" s="3"/>
      <c r="T16" s="3"/>
      <c r="U16" s="3"/>
      <c r="V16" s="3"/>
      <c r="W16" s="3"/>
      <c r="X16" s="3"/>
    </row>
    <row r="17" spans="1:24" x14ac:dyDescent="0.25">
      <c r="A17" s="3" t="s">
        <v>291</v>
      </c>
      <c r="B17" s="3" t="s">
        <v>20</v>
      </c>
      <c r="C17" s="12" t="s">
        <v>249</v>
      </c>
      <c r="D17" s="12" t="s">
        <v>292</v>
      </c>
      <c r="E17" s="3"/>
      <c r="F17" s="12"/>
      <c r="G17" s="3"/>
      <c r="H17" s="4">
        <v>42828</v>
      </c>
      <c r="I17" s="4">
        <v>43039</v>
      </c>
      <c r="J17" s="14">
        <f t="shared" si="0"/>
        <v>575.99</v>
      </c>
      <c r="K17" s="3">
        <v>1</v>
      </c>
      <c r="L17" s="13">
        <f>72.04+73.43</f>
        <v>145.47000000000003</v>
      </c>
      <c r="M17" s="3">
        <v>1</v>
      </c>
      <c r="N17" s="13">
        <f>61.14+62.9</f>
        <v>124.03999999999999</v>
      </c>
      <c r="O17" s="3">
        <v>2</v>
      </c>
      <c r="P17" s="13">
        <f>76.67+76.57</f>
        <v>153.24</v>
      </c>
      <c r="Q17" s="3"/>
      <c r="R17" s="13"/>
      <c r="S17" s="3"/>
      <c r="T17" s="3"/>
      <c r="U17" s="3"/>
      <c r="V17" s="3"/>
      <c r="W17" s="3"/>
      <c r="X17" s="3"/>
    </row>
    <row r="18" spans="1:24" x14ac:dyDescent="0.25">
      <c r="A18" s="3" t="s">
        <v>298</v>
      </c>
      <c r="B18" s="3" t="s">
        <v>20</v>
      </c>
      <c r="C18" s="12" t="s">
        <v>299</v>
      </c>
      <c r="D18" s="12" t="s">
        <v>300</v>
      </c>
      <c r="E18" s="3"/>
      <c r="F18" s="12"/>
      <c r="G18" s="3"/>
      <c r="H18" s="4">
        <v>42831</v>
      </c>
      <c r="I18" s="4">
        <v>42952</v>
      </c>
      <c r="J18" s="14">
        <f t="shared" si="0"/>
        <v>6017.83</v>
      </c>
      <c r="K18" s="3">
        <v>115</v>
      </c>
      <c r="L18" s="13">
        <v>38</v>
      </c>
      <c r="M18" s="3">
        <v>7</v>
      </c>
      <c r="N18" s="13">
        <v>54.19</v>
      </c>
      <c r="O18" s="3">
        <v>2</v>
      </c>
      <c r="P18" s="13">
        <f>25.41+29.59</f>
        <v>55</v>
      </c>
      <c r="Q18" s="3">
        <v>25</v>
      </c>
      <c r="R18" s="13">
        <v>46.34</v>
      </c>
      <c r="S18" s="3"/>
      <c r="T18" s="3"/>
      <c r="U18" s="3"/>
      <c r="V18" s="3"/>
      <c r="W18" s="3"/>
      <c r="X18" s="3"/>
    </row>
    <row r="19" spans="1:24" x14ac:dyDescent="0.25">
      <c r="A19" s="3" t="s">
        <v>301</v>
      </c>
      <c r="B19" s="3" t="s">
        <v>20</v>
      </c>
      <c r="C19" s="12" t="s">
        <v>302</v>
      </c>
      <c r="D19" s="12" t="s">
        <v>303</v>
      </c>
      <c r="E19" s="3"/>
      <c r="F19" s="12"/>
      <c r="G19" s="3"/>
      <c r="H19" s="4">
        <v>42891</v>
      </c>
      <c r="I19" s="4">
        <v>43018</v>
      </c>
      <c r="J19" s="14">
        <f t="shared" si="0"/>
        <v>1312.29</v>
      </c>
      <c r="K19" s="3">
        <v>3</v>
      </c>
      <c r="L19" s="13">
        <f>72.23+97.17+18.45</f>
        <v>187.85</v>
      </c>
      <c r="M19" s="3">
        <v>6</v>
      </c>
      <c r="N19" s="13">
        <v>124.79</v>
      </c>
      <c r="O19" s="3"/>
      <c r="P19" s="13"/>
      <c r="Q19" s="3"/>
      <c r="R19" s="13"/>
      <c r="S19" s="3"/>
      <c r="T19" s="3"/>
      <c r="U19" s="3"/>
      <c r="V19" s="3"/>
      <c r="W19" s="3"/>
      <c r="X19" s="3"/>
    </row>
    <row r="20" spans="1:24" x14ac:dyDescent="0.25">
      <c r="A20" s="3" t="s">
        <v>312</v>
      </c>
      <c r="B20" s="3" t="s">
        <v>20</v>
      </c>
      <c r="C20" s="12" t="s">
        <v>313</v>
      </c>
      <c r="D20" s="12" t="s">
        <v>314</v>
      </c>
      <c r="E20" s="3"/>
      <c r="F20" s="12"/>
      <c r="G20" s="3"/>
      <c r="H20" s="4">
        <v>42836</v>
      </c>
      <c r="I20" s="4">
        <v>43047</v>
      </c>
      <c r="J20" s="14">
        <f t="shared" si="0"/>
        <v>2489</v>
      </c>
      <c r="K20" s="3">
        <v>5</v>
      </c>
      <c r="L20" s="13">
        <f>66.08+78.65+14.72</f>
        <v>159.45000000000002</v>
      </c>
      <c r="M20" s="3">
        <v>4</v>
      </c>
      <c r="N20" s="13">
        <f>72.23+97.13+18.45</f>
        <v>187.81</v>
      </c>
      <c r="O20" s="3">
        <v>4</v>
      </c>
      <c r="P20" s="13">
        <f>67.05+105.1+31.78</f>
        <v>203.92999999999998</v>
      </c>
      <c r="Q20" s="3">
        <v>1</v>
      </c>
      <c r="R20" s="13">
        <v>124.79</v>
      </c>
      <c r="S20" s="3"/>
      <c r="T20" s="3"/>
      <c r="U20" s="3"/>
      <c r="V20" s="3"/>
      <c r="W20" s="3"/>
      <c r="X20" s="3"/>
    </row>
    <row r="21" spans="1:24" ht="30" x14ac:dyDescent="0.25">
      <c r="A21" s="3" t="s">
        <v>315</v>
      </c>
      <c r="B21" s="3" t="s">
        <v>20</v>
      </c>
      <c r="C21" s="12" t="s">
        <v>316</v>
      </c>
      <c r="D21" s="12" t="s">
        <v>317</v>
      </c>
      <c r="E21" s="3"/>
      <c r="F21" s="12"/>
      <c r="G21" s="3"/>
      <c r="H21" s="4">
        <v>42846</v>
      </c>
      <c r="I21" s="4">
        <v>42968</v>
      </c>
      <c r="J21" s="14">
        <f t="shared" si="0"/>
        <v>7546.6099999999988</v>
      </c>
      <c r="K21" s="3">
        <v>6</v>
      </c>
      <c r="L21" s="13">
        <f>52.9+75.55+25.1</f>
        <v>153.54999999999998</v>
      </c>
      <c r="M21" s="3">
        <v>8</v>
      </c>
      <c r="N21" s="13">
        <f>57.72+84.67+29.29</f>
        <v>171.67999999999998</v>
      </c>
      <c r="O21" s="3">
        <v>16</v>
      </c>
      <c r="P21" s="13">
        <f>64.26+91.66+30.47</f>
        <v>186.39000000000001</v>
      </c>
      <c r="Q21" s="3">
        <v>11</v>
      </c>
      <c r="R21" s="13">
        <f>71.71+80.54+54.08</f>
        <v>206.32999999999998</v>
      </c>
      <c r="S21" s="3"/>
      <c r="T21" s="3"/>
      <c r="U21" s="3"/>
      <c r="V21" s="3"/>
      <c r="W21" s="3"/>
      <c r="X21" s="3"/>
    </row>
    <row r="22" spans="1:24" ht="30" x14ac:dyDescent="0.25">
      <c r="A22" s="3" t="s">
        <v>351</v>
      </c>
      <c r="B22" s="3" t="s">
        <v>20</v>
      </c>
      <c r="C22" s="12" t="s">
        <v>352</v>
      </c>
      <c r="D22" s="12" t="s">
        <v>353</v>
      </c>
      <c r="E22" s="3"/>
      <c r="F22" s="12"/>
      <c r="G22" s="3"/>
      <c r="H22" s="4">
        <v>42850</v>
      </c>
      <c r="I22" s="4">
        <v>42971</v>
      </c>
      <c r="J22" s="14">
        <f t="shared" si="0"/>
        <v>595.57999999999993</v>
      </c>
      <c r="K22" s="3">
        <v>6</v>
      </c>
      <c r="L22" s="13">
        <f>48.7+2.51</f>
        <v>51.21</v>
      </c>
      <c r="M22" s="3">
        <v>4</v>
      </c>
      <c r="N22" s="13">
        <f>68.97+3.11</f>
        <v>72.08</v>
      </c>
      <c r="O22" s="3"/>
      <c r="P22" s="13"/>
      <c r="Q22" s="3"/>
      <c r="R22" s="13"/>
      <c r="S22" s="3"/>
      <c r="T22" s="3"/>
      <c r="U22" s="3"/>
      <c r="V22" s="3"/>
      <c r="W22" s="3"/>
      <c r="X22" s="3"/>
    </row>
    <row r="23" spans="1:24" x14ac:dyDescent="0.25">
      <c r="A23" s="3" t="s">
        <v>363</v>
      </c>
      <c r="B23" s="3" t="s">
        <v>20</v>
      </c>
      <c r="C23" s="12" t="s">
        <v>364</v>
      </c>
      <c r="D23" s="12" t="s">
        <v>365</v>
      </c>
      <c r="E23" s="3"/>
      <c r="F23" s="12"/>
      <c r="G23" s="3"/>
      <c r="H23" s="4">
        <v>42863</v>
      </c>
      <c r="I23" s="4">
        <v>42984</v>
      </c>
      <c r="J23" s="14">
        <f t="shared" si="0"/>
        <v>3060.54</v>
      </c>
      <c r="K23" s="3">
        <v>21</v>
      </c>
      <c r="L23" s="13">
        <f>73.14+72.6</f>
        <v>145.74</v>
      </c>
      <c r="M23" s="3"/>
      <c r="N23" s="13"/>
      <c r="O23" s="3"/>
      <c r="P23" s="13"/>
      <c r="Q23" s="3"/>
      <c r="R23" s="13"/>
      <c r="S23" s="3"/>
      <c r="T23" s="3"/>
      <c r="U23" s="3"/>
      <c r="V23" s="3"/>
      <c r="W23" s="3"/>
      <c r="X23" s="3"/>
    </row>
    <row r="24" spans="1:24" x14ac:dyDescent="0.25">
      <c r="A24" s="3" t="s">
        <v>373</v>
      </c>
      <c r="B24" s="3" t="s">
        <v>20</v>
      </c>
      <c r="C24" s="12" t="s">
        <v>374</v>
      </c>
      <c r="D24" s="12" t="s">
        <v>375</v>
      </c>
      <c r="E24" s="3"/>
      <c r="F24" s="12"/>
      <c r="G24" s="3"/>
      <c r="H24" s="4">
        <v>42870</v>
      </c>
      <c r="I24" s="4">
        <v>43080</v>
      </c>
      <c r="J24" s="14">
        <f t="shared" si="0"/>
        <v>5070.8</v>
      </c>
      <c r="K24" s="3">
        <v>21</v>
      </c>
      <c r="L24" s="13">
        <f>84.46+73.77</f>
        <v>158.22999999999999</v>
      </c>
      <c r="M24" s="3">
        <v>3</v>
      </c>
      <c r="N24" s="13">
        <f>67.04+63.57+8.9</f>
        <v>139.51000000000002</v>
      </c>
      <c r="O24" s="3">
        <v>8</v>
      </c>
      <c r="P24" s="13">
        <f>84.77+81.41</f>
        <v>166.18</v>
      </c>
      <c r="Q24" s="3"/>
      <c r="R24" s="13"/>
      <c r="S24" s="3"/>
      <c r="T24" s="3"/>
      <c r="U24" s="3"/>
      <c r="V24" s="3"/>
      <c r="W24" s="3"/>
      <c r="X24" s="3"/>
    </row>
    <row r="25" spans="1:24" x14ac:dyDescent="0.25">
      <c r="A25" s="3" t="s">
        <v>376</v>
      </c>
      <c r="B25" s="3" t="s">
        <v>20</v>
      </c>
      <c r="C25" s="12" t="s">
        <v>377</v>
      </c>
      <c r="D25" s="12" t="s">
        <v>378</v>
      </c>
      <c r="E25" s="3"/>
      <c r="F25" s="12"/>
      <c r="G25" s="3"/>
      <c r="H25" s="4">
        <v>42968</v>
      </c>
      <c r="I25" s="4">
        <v>43108</v>
      </c>
      <c r="J25" s="14">
        <f t="shared" si="0"/>
        <v>5293.97</v>
      </c>
      <c r="K25" s="3">
        <v>17</v>
      </c>
      <c r="L25" s="13">
        <f>47+75.89</f>
        <v>122.89</v>
      </c>
      <c r="M25" s="3">
        <v>14</v>
      </c>
      <c r="N25" s="13">
        <f>54.63+56.67</f>
        <v>111.30000000000001</v>
      </c>
      <c r="O25" s="3">
        <v>12</v>
      </c>
      <c r="P25" s="13">
        <f>57.05+80.17</f>
        <v>137.22</v>
      </c>
      <c r="Q25" s="3"/>
      <c r="R25" s="13"/>
      <c r="S25" s="3"/>
      <c r="T25" s="3"/>
      <c r="U25" s="3"/>
      <c r="V25" s="3"/>
      <c r="W25" s="3"/>
      <c r="X25" s="3"/>
    </row>
    <row r="26" spans="1:24" x14ac:dyDescent="0.25">
      <c r="A26" s="3" t="s">
        <v>379</v>
      </c>
      <c r="B26" s="3" t="s">
        <v>20</v>
      </c>
      <c r="C26" s="12" t="s">
        <v>380</v>
      </c>
      <c r="D26" s="12" t="s">
        <v>381</v>
      </c>
      <c r="E26" s="3"/>
      <c r="F26" s="12"/>
      <c r="G26" s="3"/>
      <c r="H26" s="4">
        <v>42852</v>
      </c>
      <c r="I26" s="4">
        <v>43029</v>
      </c>
      <c r="J26" s="14">
        <f t="shared" si="0"/>
        <v>3088.4</v>
      </c>
      <c r="K26" s="3">
        <v>4</v>
      </c>
      <c r="L26" s="13">
        <f>86.8+107.75+37.25</f>
        <v>231.8</v>
      </c>
      <c r="M26" s="3">
        <v>1</v>
      </c>
      <c r="N26" s="13">
        <f>76.65+79.9+37.25</f>
        <v>193.8</v>
      </c>
      <c r="O26" s="3">
        <v>4</v>
      </c>
      <c r="P26" s="13">
        <f>78+87.15+10.2</f>
        <v>175.35</v>
      </c>
      <c r="Q26" s="3">
        <v>6</v>
      </c>
      <c r="R26" s="13">
        <f>69.2+104.7+37.1</f>
        <v>211</v>
      </c>
      <c r="S26" s="3"/>
      <c r="T26" s="3"/>
      <c r="U26" s="3"/>
      <c r="V26" s="3"/>
      <c r="W26" s="3"/>
      <c r="X26" s="3"/>
    </row>
    <row r="27" spans="1:24" x14ac:dyDescent="0.25">
      <c r="A27" s="3" t="s">
        <v>382</v>
      </c>
      <c r="B27" s="3" t="s">
        <v>20</v>
      </c>
      <c r="C27" s="12" t="s">
        <v>180</v>
      </c>
      <c r="D27" s="12" t="s">
        <v>383</v>
      </c>
      <c r="E27" s="3"/>
      <c r="F27" s="12"/>
      <c r="G27" s="3"/>
      <c r="H27" s="4">
        <v>42870</v>
      </c>
      <c r="I27" s="4">
        <v>43082</v>
      </c>
      <c r="J27" s="14">
        <f t="shared" si="0"/>
        <v>3188.4300000000003</v>
      </c>
      <c r="K27" s="3">
        <v>5</v>
      </c>
      <c r="L27" s="13">
        <f>76.67+76.57</f>
        <v>153.24</v>
      </c>
      <c r="M27" s="3">
        <v>11</v>
      </c>
      <c r="N27" s="13">
        <f>72.04+73.43</f>
        <v>145.47000000000003</v>
      </c>
      <c r="O27" s="3">
        <v>5</v>
      </c>
      <c r="P27" s="13">
        <f>61.14+62.9</f>
        <v>124.03999999999999</v>
      </c>
      <c r="Q27" s="3">
        <v>2</v>
      </c>
      <c r="R27" s="13">
        <v>100.93</v>
      </c>
      <c r="S27" s="3"/>
      <c r="T27" s="3"/>
      <c r="U27" s="3"/>
      <c r="V27" s="3"/>
      <c r="W27" s="3"/>
      <c r="X27" s="3"/>
    </row>
    <row r="28" spans="1:24" ht="30" x14ac:dyDescent="0.25">
      <c r="A28" s="3" t="s">
        <v>387</v>
      </c>
      <c r="B28" s="3" t="s">
        <v>20</v>
      </c>
      <c r="C28" s="12" t="s">
        <v>388</v>
      </c>
      <c r="D28" s="12" t="s">
        <v>389</v>
      </c>
      <c r="E28" s="3" t="s">
        <v>87</v>
      </c>
      <c r="F28" s="12" t="s">
        <v>27</v>
      </c>
      <c r="G28" s="3" t="s">
        <v>390</v>
      </c>
      <c r="H28" s="4">
        <v>42898</v>
      </c>
      <c r="I28" s="4">
        <v>42999</v>
      </c>
      <c r="J28" s="14">
        <f t="shared" si="0"/>
        <v>930.42000000000007</v>
      </c>
      <c r="K28" s="3">
        <v>1</v>
      </c>
      <c r="L28" s="13">
        <f>45.04+47.26+3.45</f>
        <v>95.75</v>
      </c>
      <c r="M28" s="3">
        <v>1</v>
      </c>
      <c r="N28" s="13">
        <f>43.5+53.4+9.89</f>
        <v>106.79</v>
      </c>
      <c r="O28" s="3">
        <v>1</v>
      </c>
      <c r="P28" s="13">
        <f>59.55+56.42+4.81</f>
        <v>120.78</v>
      </c>
      <c r="Q28" s="3">
        <v>2</v>
      </c>
      <c r="R28" s="13">
        <f>45.48+71.31+30.26</f>
        <v>147.04999999999998</v>
      </c>
      <c r="S28" s="3">
        <v>2</v>
      </c>
      <c r="T28" s="13">
        <f>51.9+78.21+26.39</f>
        <v>156.5</v>
      </c>
      <c r="U28" s="3"/>
      <c r="V28" s="3"/>
      <c r="W28" s="3"/>
      <c r="X28" s="3"/>
    </row>
    <row r="29" spans="1:24" ht="30" x14ac:dyDescent="0.25">
      <c r="A29" s="3" t="s">
        <v>406</v>
      </c>
      <c r="B29" s="3" t="s">
        <v>20</v>
      </c>
      <c r="C29" s="12" t="s">
        <v>407</v>
      </c>
      <c r="D29" s="12" t="s">
        <v>408</v>
      </c>
      <c r="E29" s="3"/>
      <c r="F29" s="12"/>
      <c r="G29" s="3"/>
      <c r="H29" s="4">
        <v>42878</v>
      </c>
      <c r="I29" s="4">
        <v>43035</v>
      </c>
      <c r="J29" s="14">
        <f t="shared" si="0"/>
        <v>5495.99</v>
      </c>
      <c r="K29" s="3">
        <v>40</v>
      </c>
      <c r="L29" s="13">
        <f>32.23+34.98+3.99</f>
        <v>71.199999999999989</v>
      </c>
      <c r="M29" s="3">
        <v>29</v>
      </c>
      <c r="N29" s="13">
        <f>39.72+45.12+6.47</f>
        <v>91.31</v>
      </c>
      <c r="O29" s="3"/>
      <c r="P29" s="13"/>
      <c r="Q29" s="3"/>
      <c r="R29" s="13"/>
      <c r="S29" s="3"/>
      <c r="T29" s="3"/>
      <c r="U29" s="3"/>
      <c r="V29" s="3"/>
      <c r="W29" s="3"/>
      <c r="X29" s="3"/>
    </row>
    <row r="30" spans="1:24" x14ac:dyDescent="0.25">
      <c r="A30" s="3" t="s">
        <v>409</v>
      </c>
      <c r="B30" s="3" t="s">
        <v>20</v>
      </c>
      <c r="C30" s="12" t="s">
        <v>410</v>
      </c>
      <c r="D30" s="12" t="s">
        <v>411</v>
      </c>
      <c r="E30" s="3"/>
      <c r="F30" s="12"/>
      <c r="G30" s="3"/>
      <c r="H30" s="4">
        <v>42880</v>
      </c>
      <c r="I30" s="4">
        <v>43001</v>
      </c>
      <c r="J30" s="14">
        <f t="shared" si="0"/>
        <v>6462.2999999999993</v>
      </c>
      <c r="K30" s="3">
        <v>39</v>
      </c>
      <c r="L30" s="13">
        <f>51.6+82.85+31.25</f>
        <v>165.7</v>
      </c>
      <c r="M30" s="3"/>
      <c r="N30" s="13"/>
      <c r="O30" s="3"/>
      <c r="P30" s="13"/>
      <c r="Q30" s="3"/>
      <c r="R30" s="13"/>
      <c r="S30" s="3"/>
      <c r="T30" s="3"/>
      <c r="U30" s="3"/>
      <c r="V30" s="3"/>
      <c r="W30" s="3"/>
      <c r="X30" s="3"/>
    </row>
    <row r="31" spans="1:24" x14ac:dyDescent="0.25">
      <c r="A31" s="3" t="s">
        <v>412</v>
      </c>
      <c r="B31" s="3" t="s">
        <v>20</v>
      </c>
      <c r="C31" s="12" t="s">
        <v>413</v>
      </c>
      <c r="D31" s="12" t="s">
        <v>411</v>
      </c>
      <c r="E31" s="3"/>
      <c r="F31" s="12"/>
      <c r="G31" s="3"/>
      <c r="H31" s="4">
        <v>42886</v>
      </c>
      <c r="I31" s="4">
        <v>43006</v>
      </c>
      <c r="J31" s="14">
        <f t="shared" si="0"/>
        <v>497.09999999999997</v>
      </c>
      <c r="K31" s="3">
        <v>3</v>
      </c>
      <c r="L31" s="13">
        <f>51.6+82.85+31.25</f>
        <v>165.7</v>
      </c>
      <c r="M31" s="3"/>
      <c r="N31" s="13"/>
      <c r="O31" s="3"/>
      <c r="P31" s="13"/>
      <c r="Q31" s="3"/>
      <c r="R31" s="13"/>
      <c r="S31" s="3"/>
      <c r="T31" s="3"/>
      <c r="U31" s="3"/>
      <c r="V31" s="3"/>
      <c r="W31" s="3"/>
      <c r="X31" s="3"/>
    </row>
    <row r="32" spans="1:24" x14ac:dyDescent="0.25">
      <c r="A32" s="3" t="s">
        <v>414</v>
      </c>
      <c r="B32" s="3" t="s">
        <v>20</v>
      </c>
      <c r="C32" s="12" t="s">
        <v>413</v>
      </c>
      <c r="D32" s="12" t="s">
        <v>411</v>
      </c>
      <c r="E32" s="3"/>
      <c r="F32" s="12"/>
      <c r="G32" s="3"/>
      <c r="H32" s="4">
        <v>42880</v>
      </c>
      <c r="I32" s="4">
        <v>43001</v>
      </c>
      <c r="J32" s="14">
        <f t="shared" si="0"/>
        <v>7125.0999999999995</v>
      </c>
      <c r="K32" s="3">
        <v>43</v>
      </c>
      <c r="L32" s="13">
        <v>165.7</v>
      </c>
      <c r="M32" s="3"/>
      <c r="N32" s="13"/>
      <c r="O32" s="3"/>
      <c r="P32" s="13"/>
      <c r="Q32" s="3"/>
      <c r="R32" s="13"/>
      <c r="S32" s="3"/>
      <c r="T32" s="3"/>
      <c r="U32" s="3"/>
      <c r="V32" s="3"/>
      <c r="W32" s="3"/>
      <c r="X32" s="3"/>
    </row>
    <row r="33" spans="1:24" x14ac:dyDescent="0.25">
      <c r="A33" s="3" t="s">
        <v>415</v>
      </c>
      <c r="B33" s="3" t="s">
        <v>20</v>
      </c>
      <c r="C33" s="12" t="s">
        <v>249</v>
      </c>
      <c r="D33" s="12" t="s">
        <v>314</v>
      </c>
      <c r="E33" s="3"/>
      <c r="F33" s="12"/>
      <c r="G33" s="3"/>
      <c r="H33" s="4">
        <v>42880</v>
      </c>
      <c r="I33" s="4">
        <v>43091</v>
      </c>
      <c r="J33" s="14">
        <f t="shared" si="0"/>
        <v>2848.26</v>
      </c>
      <c r="K33" s="3">
        <v>4</v>
      </c>
      <c r="L33" s="13">
        <f>67.05+108.1+31.78</f>
        <v>206.92999999999998</v>
      </c>
      <c r="M33" s="3">
        <v>5</v>
      </c>
      <c r="N33" s="13">
        <f>72.23+97.13+18.45</f>
        <v>187.81</v>
      </c>
      <c r="O33" s="3">
        <v>6</v>
      </c>
      <c r="P33" s="13">
        <f>66.08+78.65+14.72</f>
        <v>159.45000000000002</v>
      </c>
      <c r="Q33" s="3">
        <v>1</v>
      </c>
      <c r="R33" s="13">
        <v>124.79</v>
      </c>
      <c r="S33" s="3"/>
      <c r="T33" s="3"/>
      <c r="U33" s="3"/>
      <c r="V33" s="3"/>
      <c r="W33" s="3"/>
      <c r="X33" s="3"/>
    </row>
    <row r="34" spans="1:24" ht="30" x14ac:dyDescent="0.25">
      <c r="A34" s="3" t="s">
        <v>453</v>
      </c>
      <c r="B34" s="3" t="s">
        <v>20</v>
      </c>
      <c r="C34" s="12" t="s">
        <v>454</v>
      </c>
      <c r="D34" s="12" t="s">
        <v>455</v>
      </c>
      <c r="E34" s="3" t="s">
        <v>2</v>
      </c>
      <c r="F34" s="12" t="s">
        <v>456</v>
      </c>
      <c r="G34" s="3" t="s">
        <v>48</v>
      </c>
      <c r="H34" s="4">
        <v>42898</v>
      </c>
      <c r="I34" s="4">
        <v>43105</v>
      </c>
      <c r="J34" s="14">
        <f t="shared" si="0"/>
        <v>8019.26</v>
      </c>
      <c r="K34" s="3">
        <v>20</v>
      </c>
      <c r="L34" s="13">
        <f>52.06+56.05+8.66</f>
        <v>116.77</v>
      </c>
      <c r="M34" s="3">
        <v>18</v>
      </c>
      <c r="N34" s="13">
        <f>51.62+73.34+30.87</f>
        <v>155.83000000000001</v>
      </c>
      <c r="O34" s="3">
        <v>18</v>
      </c>
      <c r="P34" s="13">
        <f>51.72+75.48+32.74</f>
        <v>159.94</v>
      </c>
      <c r="Q34" s="3"/>
      <c r="R34" s="13"/>
      <c r="S34" s="3"/>
      <c r="T34" s="3"/>
      <c r="U34" s="3"/>
      <c r="V34" s="3"/>
      <c r="W34" s="3"/>
      <c r="X34" s="3"/>
    </row>
    <row r="35" spans="1:24" x14ac:dyDescent="0.25">
      <c r="A35" s="3" t="s">
        <v>468</v>
      </c>
      <c r="B35" s="3" t="s">
        <v>20</v>
      </c>
      <c r="C35" s="12" t="s">
        <v>469</v>
      </c>
      <c r="D35" s="12" t="s">
        <v>470</v>
      </c>
      <c r="E35" s="3"/>
      <c r="F35" s="12"/>
      <c r="G35" s="3"/>
      <c r="H35" s="4">
        <v>42899</v>
      </c>
      <c r="I35" s="4">
        <v>43061</v>
      </c>
      <c r="J35" s="14">
        <f t="shared" si="0"/>
        <v>6337.43</v>
      </c>
      <c r="K35" s="3">
        <v>33</v>
      </c>
      <c r="L35" s="3">
        <f>59.84+4.35</f>
        <v>64.19</v>
      </c>
      <c r="M35" s="3">
        <v>12</v>
      </c>
      <c r="N35" s="13">
        <f>68.87+5.22</f>
        <v>74.09</v>
      </c>
      <c r="O35" s="3">
        <v>7</v>
      </c>
      <c r="P35" s="13">
        <f>32.22+35.1+4.1</f>
        <v>71.419999999999987</v>
      </c>
      <c r="Q35" s="3">
        <v>27</v>
      </c>
      <c r="R35" s="13">
        <f>39.72+45.12+6.56</f>
        <v>91.4</v>
      </c>
      <c r="S35" s="3">
        <v>3</v>
      </c>
      <c r="T35" s="3">
        <f>59.55+56.42+4.81</f>
        <v>120.78</v>
      </c>
      <c r="U35" s="3"/>
      <c r="V35" s="3"/>
      <c r="W35" s="3"/>
      <c r="X35" s="3"/>
    </row>
    <row r="36" spans="1:24" ht="30" x14ac:dyDescent="0.25">
      <c r="A36" s="3" t="s">
        <v>491</v>
      </c>
      <c r="B36" s="3" t="s">
        <v>20</v>
      </c>
      <c r="C36" s="12" t="s">
        <v>165</v>
      </c>
      <c r="D36" s="12" t="s">
        <v>492</v>
      </c>
      <c r="E36" s="3"/>
      <c r="F36" s="12"/>
      <c r="G36" s="3"/>
      <c r="H36" s="4">
        <v>42921</v>
      </c>
      <c r="I36" s="4">
        <v>43036</v>
      </c>
      <c r="J36" s="14">
        <f t="shared" si="0"/>
        <v>7668.32</v>
      </c>
      <c r="K36" s="3">
        <v>6</v>
      </c>
      <c r="L36" s="13">
        <f>40.52+34.84+4.33</f>
        <v>79.690000000000012</v>
      </c>
      <c r="M36" s="3">
        <v>30</v>
      </c>
      <c r="N36" s="13">
        <f>43.96+48.17+6</f>
        <v>98.13</v>
      </c>
      <c r="O36" s="3">
        <v>31</v>
      </c>
      <c r="P36" s="13">
        <f>41.1+60.22+20.92</f>
        <v>122.24</v>
      </c>
      <c r="Q36" s="3">
        <v>3</v>
      </c>
      <c r="R36" s="13">
        <f>43.96+76.14+32.18</f>
        <v>152.28</v>
      </c>
      <c r="S36" s="3"/>
      <c r="T36" s="3"/>
      <c r="U36" s="3"/>
      <c r="V36" s="3"/>
      <c r="W36" s="3"/>
      <c r="X36" s="3"/>
    </row>
    <row r="37" spans="1:24" ht="30" x14ac:dyDescent="0.25">
      <c r="A37" s="3" t="s">
        <v>493</v>
      </c>
      <c r="B37" s="3" t="s">
        <v>20</v>
      </c>
      <c r="C37" s="12" t="s">
        <v>494</v>
      </c>
      <c r="D37" s="12" t="s">
        <v>495</v>
      </c>
      <c r="E37" s="3"/>
      <c r="F37" s="12"/>
      <c r="G37" s="3"/>
      <c r="H37" s="4">
        <v>42915</v>
      </c>
      <c r="I37" s="4">
        <v>43036</v>
      </c>
      <c r="J37" s="14">
        <f t="shared" si="0"/>
        <v>3583.5</v>
      </c>
      <c r="K37" s="3">
        <f>26</f>
        <v>26</v>
      </c>
      <c r="L37" s="13">
        <f>35.63+35.1+0.32</f>
        <v>71.05</v>
      </c>
      <c r="M37" s="3">
        <v>20</v>
      </c>
      <c r="N37" s="13">
        <f>42.97+42.97+0.87</f>
        <v>86.81</v>
      </c>
      <c r="O37" s="3"/>
      <c r="P37" s="13"/>
      <c r="Q37" s="3"/>
      <c r="R37" s="13"/>
      <c r="S37" s="3"/>
      <c r="T37" s="3"/>
      <c r="U37" s="3"/>
      <c r="V37" s="3"/>
      <c r="W37" s="3"/>
      <c r="X37" s="3"/>
    </row>
    <row r="38" spans="1:24" x14ac:dyDescent="0.25">
      <c r="A38" s="3" t="s">
        <v>515</v>
      </c>
      <c r="B38" s="3" t="s">
        <v>20</v>
      </c>
      <c r="C38" s="12" t="s">
        <v>516</v>
      </c>
      <c r="D38" s="12" t="s">
        <v>517</v>
      </c>
      <c r="E38" s="3"/>
      <c r="F38" s="12"/>
      <c r="G38" s="3"/>
      <c r="H38" s="4">
        <v>42929</v>
      </c>
      <c r="I38" s="4">
        <v>43052</v>
      </c>
      <c r="J38" s="14">
        <f t="shared" si="0"/>
        <v>13453.240000000002</v>
      </c>
      <c r="K38" s="3">
        <v>38</v>
      </c>
      <c r="L38" s="13">
        <f>47+75.89</f>
        <v>122.89</v>
      </c>
      <c r="M38" s="3">
        <v>41</v>
      </c>
      <c r="N38" s="13">
        <f>57.05+81.17</f>
        <v>138.22</v>
      </c>
      <c r="O38" s="3">
        <v>28</v>
      </c>
      <c r="P38" s="13">
        <f>54.63+56.67</f>
        <v>111.30000000000001</v>
      </c>
      <c r="Q38" s="3"/>
      <c r="R38" s="13"/>
      <c r="S38" s="3"/>
      <c r="T38" s="3"/>
      <c r="U38" s="3"/>
      <c r="V38" s="3"/>
      <c r="W38" s="3"/>
      <c r="X38" s="3"/>
    </row>
    <row r="39" spans="1:24" ht="30" x14ac:dyDescent="0.25">
      <c r="A39" s="3" t="s">
        <v>526</v>
      </c>
      <c r="B39" s="3" t="s">
        <v>20</v>
      </c>
      <c r="C39" s="12" t="s">
        <v>316</v>
      </c>
      <c r="D39" s="12" t="s">
        <v>527</v>
      </c>
      <c r="E39" s="3"/>
      <c r="F39" s="12"/>
      <c r="G39" s="3"/>
      <c r="H39" s="4">
        <v>43011</v>
      </c>
      <c r="I39" s="4">
        <v>43121</v>
      </c>
      <c r="J39" s="14">
        <f t="shared" si="0"/>
        <v>4500.1000000000004</v>
      </c>
      <c r="K39" s="3">
        <v>12</v>
      </c>
      <c r="L39" s="13">
        <f>48.83+59.94+9.5</f>
        <v>118.27</v>
      </c>
      <c r="M39" s="3">
        <v>13</v>
      </c>
      <c r="N39" s="13">
        <f>51+65.81+12.41</f>
        <v>129.22</v>
      </c>
      <c r="O39" s="3">
        <v>10</v>
      </c>
      <c r="P39" s="13">
        <f>51.6+72.9+15.6</f>
        <v>140.1</v>
      </c>
      <c r="Q39" s="3"/>
      <c r="R39" s="13"/>
      <c r="S39" s="3"/>
      <c r="T39" s="3"/>
      <c r="U39" s="3"/>
      <c r="V39" s="3"/>
      <c r="W39" s="3"/>
      <c r="X39" s="3"/>
    </row>
    <row r="40" spans="1:24" x14ac:dyDescent="0.25">
      <c r="A40" s="3" t="s">
        <v>528</v>
      </c>
      <c r="B40" s="3" t="s">
        <v>20</v>
      </c>
      <c r="C40" s="12" t="s">
        <v>529</v>
      </c>
      <c r="D40" s="12" t="s">
        <v>530</v>
      </c>
      <c r="E40" s="3"/>
      <c r="F40" s="12"/>
      <c r="G40" s="3"/>
      <c r="H40" s="4">
        <v>42947</v>
      </c>
      <c r="I40" s="4">
        <v>43064</v>
      </c>
      <c r="J40" s="14">
        <f t="shared" si="0"/>
        <v>1312.2</v>
      </c>
      <c r="K40" s="3">
        <v>20</v>
      </c>
      <c r="L40" s="13">
        <f>63.55+2.06</f>
        <v>65.61</v>
      </c>
      <c r="M40" s="3"/>
      <c r="N40" s="13"/>
      <c r="O40" s="3"/>
      <c r="P40" s="13"/>
      <c r="Q40" s="3"/>
      <c r="R40" s="13"/>
      <c r="S40" s="3"/>
      <c r="T40" s="3"/>
      <c r="U40" s="3"/>
      <c r="V40" s="3"/>
      <c r="W40" s="3"/>
      <c r="X40" s="3"/>
    </row>
    <row r="41" spans="1:24" ht="30" x14ac:dyDescent="0.25">
      <c r="A41" s="3" t="s">
        <v>545</v>
      </c>
      <c r="B41" s="3" t="s">
        <v>20</v>
      </c>
      <c r="C41" s="12" t="s">
        <v>546</v>
      </c>
      <c r="D41" s="12" t="s">
        <v>547</v>
      </c>
      <c r="E41" s="3"/>
      <c r="F41" s="12"/>
      <c r="G41" s="3"/>
      <c r="H41" s="4">
        <v>42961</v>
      </c>
      <c r="I41" s="4">
        <v>43073</v>
      </c>
      <c r="J41" s="14">
        <f t="shared" si="0"/>
        <v>4682</v>
      </c>
      <c r="K41" s="3">
        <v>16</v>
      </c>
      <c r="L41" s="13">
        <f>43.96+48.17+6</f>
        <v>98.13</v>
      </c>
      <c r="M41" s="3">
        <v>13</v>
      </c>
      <c r="N41" s="13">
        <f>41.1+60.22+20.92</f>
        <v>122.24</v>
      </c>
      <c r="O41" s="3">
        <v>10</v>
      </c>
      <c r="P41" s="13">
        <f>43.96+76.14+32.18</f>
        <v>152.28</v>
      </c>
      <c r="Q41" s="3"/>
      <c r="R41" s="13"/>
      <c r="S41" s="3"/>
      <c r="T41" s="3"/>
      <c r="U41" s="3"/>
      <c r="V41" s="3"/>
      <c r="W41" s="3"/>
      <c r="X41" s="3"/>
    </row>
    <row r="42" spans="1:24" ht="30" x14ac:dyDescent="0.25">
      <c r="A42" s="3" t="s">
        <v>548</v>
      </c>
      <c r="B42" s="3" t="s">
        <v>20</v>
      </c>
      <c r="C42" s="12" t="s">
        <v>546</v>
      </c>
      <c r="D42" s="12" t="s">
        <v>549</v>
      </c>
      <c r="E42" s="3"/>
      <c r="F42" s="12"/>
      <c r="G42" s="3"/>
      <c r="H42" s="4">
        <v>42961</v>
      </c>
      <c r="I42" s="4">
        <v>43073</v>
      </c>
      <c r="J42" s="14">
        <f t="shared" si="0"/>
        <v>5026.6900000000005</v>
      </c>
      <c r="K42" s="3">
        <v>17</v>
      </c>
      <c r="L42" s="13">
        <f>43.96+48.17+6</f>
        <v>98.13</v>
      </c>
      <c r="M42" s="3">
        <v>20</v>
      </c>
      <c r="N42" s="13">
        <f>41.1+60.22+20.92</f>
        <v>122.24</v>
      </c>
      <c r="O42" s="3">
        <v>6</v>
      </c>
      <c r="P42" s="13">
        <f>43.96+76.14+32.18</f>
        <v>152.28</v>
      </c>
      <c r="Q42" s="3"/>
      <c r="R42" s="13"/>
      <c r="S42" s="3"/>
      <c r="T42" s="3"/>
      <c r="U42" s="3"/>
      <c r="V42" s="3"/>
      <c r="W42" s="3"/>
      <c r="X42" s="3"/>
    </row>
    <row r="43" spans="1:24" x14ac:dyDescent="0.25">
      <c r="A43" s="3" t="s">
        <v>556</v>
      </c>
      <c r="B43" s="3" t="s">
        <v>20</v>
      </c>
      <c r="C43" s="12" t="s">
        <v>474</v>
      </c>
      <c r="D43" s="12" t="s">
        <v>557</v>
      </c>
      <c r="E43" s="3"/>
      <c r="F43" s="12"/>
      <c r="G43" s="3"/>
      <c r="H43" s="4">
        <v>43011</v>
      </c>
      <c r="I43" s="4">
        <v>43078</v>
      </c>
      <c r="J43" s="14">
        <f t="shared" si="0"/>
        <v>2399.25</v>
      </c>
      <c r="K43" s="3">
        <v>1</v>
      </c>
      <c r="L43" s="13">
        <f>32.22+35.1+4.05</f>
        <v>71.36999999999999</v>
      </c>
      <c r="M43" s="3">
        <v>12</v>
      </c>
      <c r="N43" s="13">
        <f>68.87+5.22</f>
        <v>74.09</v>
      </c>
      <c r="O43" s="3">
        <v>10</v>
      </c>
      <c r="P43" s="13">
        <f>59.84+4.35</f>
        <v>64.19</v>
      </c>
      <c r="Q43" s="3">
        <v>10</v>
      </c>
      <c r="R43" s="13">
        <f>40.52+34.84+4.33</f>
        <v>79.690000000000012</v>
      </c>
      <c r="S43" s="3"/>
      <c r="T43" s="3"/>
      <c r="U43" s="3"/>
      <c r="V43" s="3"/>
      <c r="W43" s="3"/>
      <c r="X43" s="3"/>
    </row>
    <row r="44" spans="1:24" x14ac:dyDescent="0.25">
      <c r="A44" s="3" t="s">
        <v>573</v>
      </c>
      <c r="B44" s="3" t="s">
        <v>20</v>
      </c>
      <c r="C44" s="12" t="s">
        <v>574</v>
      </c>
      <c r="D44" s="12" t="s">
        <v>575</v>
      </c>
      <c r="E44" s="3"/>
      <c r="F44" s="12"/>
      <c r="G44" s="3"/>
      <c r="H44" s="4">
        <v>42964</v>
      </c>
      <c r="I44" s="4">
        <v>43084</v>
      </c>
      <c r="J44" s="14">
        <f t="shared" si="0"/>
        <v>1353.17</v>
      </c>
      <c r="K44" s="3">
        <v>13</v>
      </c>
      <c r="L44" s="13">
        <f>4.16+69.45+30.48</f>
        <v>104.09</v>
      </c>
      <c r="M44" s="3"/>
      <c r="N44" s="13"/>
      <c r="O44" s="3"/>
      <c r="P44" s="13"/>
      <c r="Q44" s="3"/>
      <c r="R44" s="13"/>
      <c r="S44" s="3"/>
      <c r="T44" s="3"/>
      <c r="U44" s="3"/>
      <c r="V44" s="3"/>
      <c r="W44" s="3"/>
      <c r="X44" s="3"/>
    </row>
    <row r="45" spans="1:24" ht="30" x14ac:dyDescent="0.25">
      <c r="A45" s="3" t="s">
        <v>587</v>
      </c>
      <c r="B45" s="3" t="s">
        <v>20</v>
      </c>
      <c r="C45" s="12" t="s">
        <v>588</v>
      </c>
      <c r="D45" s="12" t="s">
        <v>589</v>
      </c>
      <c r="E45" s="3"/>
      <c r="F45" s="12"/>
      <c r="G45" s="3"/>
      <c r="H45" s="4">
        <v>42976</v>
      </c>
      <c r="I45" s="4">
        <v>43127</v>
      </c>
      <c r="J45" s="14">
        <f t="shared" si="0"/>
        <v>4144.5</v>
      </c>
      <c r="K45" s="3">
        <v>15</v>
      </c>
      <c r="L45" s="13">
        <v>127.11</v>
      </c>
      <c r="M45" s="3">
        <v>15</v>
      </c>
      <c r="N45" s="13">
        <f>41.13+73.97+34.09</f>
        <v>149.19</v>
      </c>
      <c r="O45" s="3"/>
      <c r="P45" s="13"/>
      <c r="Q45" s="3"/>
      <c r="R45" s="13"/>
      <c r="S45" s="3"/>
      <c r="T45" s="3"/>
      <c r="U45" s="3"/>
      <c r="V45" s="3"/>
      <c r="W45" s="3"/>
      <c r="X45" s="3"/>
    </row>
    <row r="46" spans="1:24" ht="30" x14ac:dyDescent="0.25">
      <c r="A46" s="3" t="s">
        <v>590</v>
      </c>
      <c r="B46" s="3" t="s">
        <v>20</v>
      </c>
      <c r="C46" s="12" t="s">
        <v>313</v>
      </c>
      <c r="D46" s="12" t="s">
        <v>591</v>
      </c>
      <c r="E46" s="3" t="s">
        <v>2</v>
      </c>
      <c r="F46" s="12" t="s">
        <v>71</v>
      </c>
      <c r="G46" s="3" t="s">
        <v>592</v>
      </c>
      <c r="H46" s="4">
        <v>42976</v>
      </c>
      <c r="I46" s="4">
        <v>43157</v>
      </c>
      <c r="J46" s="14">
        <f t="shared" si="0"/>
        <v>789.48</v>
      </c>
      <c r="K46" s="3">
        <v>2</v>
      </c>
      <c r="L46" s="13">
        <f>72.23+97.13+18.45</f>
        <v>187.81</v>
      </c>
      <c r="M46" s="3">
        <v>2</v>
      </c>
      <c r="N46" s="13">
        <f>67.05+108.1+31.78</f>
        <v>206.92999999999998</v>
      </c>
      <c r="O46" s="3"/>
      <c r="P46" s="13"/>
      <c r="Q46" s="3"/>
      <c r="R46" s="13"/>
      <c r="S46" s="3"/>
      <c r="T46" s="3"/>
      <c r="U46" s="3"/>
      <c r="V46" s="3"/>
      <c r="W46" s="3"/>
      <c r="X46" s="3"/>
    </row>
    <row r="47" spans="1:24" x14ac:dyDescent="0.25">
      <c r="A47" s="3" t="s">
        <v>596</v>
      </c>
      <c r="B47" s="3" t="s">
        <v>20</v>
      </c>
      <c r="C47" s="12" t="s">
        <v>597</v>
      </c>
      <c r="D47" s="12" t="s">
        <v>598</v>
      </c>
      <c r="E47" s="3"/>
      <c r="F47" s="12"/>
      <c r="G47" s="3"/>
      <c r="H47" s="4">
        <v>43014</v>
      </c>
      <c r="I47" s="4">
        <v>43110</v>
      </c>
      <c r="J47" s="14">
        <f t="shared" si="0"/>
        <v>3280.25</v>
      </c>
      <c r="K47" s="3">
        <v>1</v>
      </c>
      <c r="L47" s="13">
        <f>76.65+79.9+3.25</f>
        <v>159.80000000000001</v>
      </c>
      <c r="M47" s="3">
        <v>9</v>
      </c>
      <c r="N47" s="13">
        <f>69.2+104.7+37.1</f>
        <v>211</v>
      </c>
      <c r="O47" s="3">
        <v>3</v>
      </c>
      <c r="P47" s="13">
        <f>86.8+107.75+37.25</f>
        <v>231.8</v>
      </c>
      <c r="Q47" s="3">
        <v>3</v>
      </c>
      <c r="R47" s="13">
        <f>78+87.15+10.2</f>
        <v>175.35</v>
      </c>
      <c r="S47" s="3"/>
      <c r="T47" s="3"/>
      <c r="U47" s="3"/>
      <c r="V47" s="3"/>
      <c r="W47" s="3"/>
      <c r="X47" s="3"/>
    </row>
    <row r="48" spans="1:24" x14ac:dyDescent="0.25">
      <c r="A48" s="3" t="s">
        <v>616</v>
      </c>
      <c r="B48" s="3" t="s">
        <v>20</v>
      </c>
      <c r="C48" s="12" t="s">
        <v>617</v>
      </c>
      <c r="D48" s="12" t="s">
        <v>618</v>
      </c>
      <c r="E48" s="3"/>
      <c r="F48" s="12"/>
      <c r="G48" s="3"/>
      <c r="H48" s="4">
        <v>42984</v>
      </c>
      <c r="I48" s="4">
        <v>43105</v>
      </c>
      <c r="J48" s="14">
        <f t="shared" si="0"/>
        <v>697.35</v>
      </c>
      <c r="K48" s="3">
        <v>15</v>
      </c>
      <c r="L48" s="13">
        <v>46.49</v>
      </c>
      <c r="M48" s="3"/>
      <c r="N48" s="13"/>
      <c r="O48" s="3"/>
      <c r="P48" s="13"/>
      <c r="Q48" s="3"/>
      <c r="R48" s="13"/>
      <c r="S48" s="3"/>
      <c r="T48" s="3"/>
      <c r="U48" s="3"/>
      <c r="V48" s="3"/>
      <c r="W48" s="3"/>
      <c r="X48" s="3"/>
    </row>
    <row r="49" spans="1:24" x14ac:dyDescent="0.25">
      <c r="A49" s="3" t="s">
        <v>619</v>
      </c>
      <c r="B49" s="3" t="s">
        <v>20</v>
      </c>
      <c r="C49" s="12" t="s">
        <v>620</v>
      </c>
      <c r="D49" s="12" t="s">
        <v>621</v>
      </c>
      <c r="E49" s="3" t="s">
        <v>4</v>
      </c>
      <c r="F49" s="12" t="s">
        <v>27</v>
      </c>
      <c r="G49" s="3" t="s">
        <v>622</v>
      </c>
      <c r="H49" s="4">
        <v>42983</v>
      </c>
      <c r="I49" s="4">
        <v>43105</v>
      </c>
      <c r="J49" s="14">
        <f t="shared" si="0"/>
        <v>6575.3099999999995</v>
      </c>
      <c r="K49" s="3">
        <v>10</v>
      </c>
      <c r="L49" s="13">
        <f>54.63+56.67</f>
        <v>111.30000000000001</v>
      </c>
      <c r="M49" s="3">
        <v>21</v>
      </c>
      <c r="N49" s="13">
        <f>57.05+80.17</f>
        <v>137.22</v>
      </c>
      <c r="O49" s="3">
        <v>21</v>
      </c>
      <c r="P49" s="13">
        <f>47+75.89</f>
        <v>122.89</v>
      </c>
      <c r="Q49" s="3"/>
      <c r="R49" s="13"/>
      <c r="S49" s="3"/>
      <c r="T49" s="3"/>
      <c r="U49" s="3"/>
      <c r="V49" s="3"/>
      <c r="W49" s="3"/>
      <c r="X49" s="3"/>
    </row>
    <row r="50" spans="1:24" x14ac:dyDescent="0.25">
      <c r="A50" s="3" t="s">
        <v>623</v>
      </c>
      <c r="B50" s="3" t="s">
        <v>20</v>
      </c>
      <c r="C50" s="12" t="s">
        <v>624</v>
      </c>
      <c r="D50" s="12" t="s">
        <v>625</v>
      </c>
      <c r="E50" s="3"/>
      <c r="F50" s="12"/>
      <c r="G50" s="3"/>
      <c r="H50" s="4">
        <v>42991</v>
      </c>
      <c r="I50" s="4">
        <v>43112</v>
      </c>
      <c r="J50" s="14">
        <f t="shared" si="0"/>
        <v>1049.76</v>
      </c>
      <c r="K50" s="3">
        <v>16</v>
      </c>
      <c r="L50" s="13">
        <v>65.61</v>
      </c>
      <c r="M50" s="3"/>
      <c r="N50" s="13"/>
      <c r="O50" s="3"/>
      <c r="P50" s="13"/>
      <c r="Q50" s="3"/>
      <c r="R50" s="13"/>
      <c r="S50" s="3"/>
      <c r="T50" s="3"/>
      <c r="U50" s="3"/>
      <c r="V50" s="3"/>
      <c r="W50" s="3"/>
      <c r="X50" s="3"/>
    </row>
    <row r="51" spans="1:24" ht="30" x14ac:dyDescent="0.25">
      <c r="A51" s="3" t="s">
        <v>626</v>
      </c>
      <c r="B51" s="3" t="s">
        <v>20</v>
      </c>
      <c r="C51" s="12" t="s">
        <v>627</v>
      </c>
      <c r="D51" s="12" t="s">
        <v>628</v>
      </c>
      <c r="E51" s="3"/>
      <c r="F51" s="12"/>
      <c r="G51" s="3"/>
      <c r="H51" s="4">
        <v>42991</v>
      </c>
      <c r="I51" s="4">
        <v>43053</v>
      </c>
      <c r="J51" s="14">
        <f t="shared" si="0"/>
        <v>255.84</v>
      </c>
      <c r="K51" s="3">
        <v>3</v>
      </c>
      <c r="L51" s="13">
        <v>85.28</v>
      </c>
      <c r="M51" s="3"/>
      <c r="N51" s="13"/>
      <c r="O51" s="3"/>
      <c r="P51" s="13"/>
      <c r="Q51" s="3"/>
      <c r="R51" s="13"/>
      <c r="S51" s="3"/>
      <c r="T51" s="3"/>
      <c r="U51" s="3"/>
      <c r="V51" s="3"/>
      <c r="W51" s="3"/>
      <c r="X51" s="3"/>
    </row>
    <row r="52" spans="1:24" ht="45" x14ac:dyDescent="0.25">
      <c r="A52" s="3" t="s">
        <v>633</v>
      </c>
      <c r="B52" s="3" t="s">
        <v>20</v>
      </c>
      <c r="C52" s="12" t="s">
        <v>634</v>
      </c>
      <c r="D52" s="12" t="s">
        <v>635</v>
      </c>
      <c r="E52" s="3"/>
      <c r="F52" s="12"/>
      <c r="G52" s="3"/>
      <c r="H52" s="4">
        <v>43013</v>
      </c>
      <c r="I52" s="4">
        <v>43116</v>
      </c>
      <c r="J52" s="14">
        <f t="shared" si="0"/>
        <v>13123.36</v>
      </c>
      <c r="K52" s="3">
        <v>15</v>
      </c>
      <c r="L52" s="13">
        <f>31.06+41.85+7.37</f>
        <v>80.28</v>
      </c>
      <c r="M52" s="3">
        <v>30</v>
      </c>
      <c r="N52" s="13">
        <f>38.09+45.2+7.29</f>
        <v>90.580000000000013</v>
      </c>
      <c r="O52" s="3">
        <v>29</v>
      </c>
      <c r="P52" s="13">
        <f>45.32+53.35+7.17</f>
        <v>105.84</v>
      </c>
      <c r="Q52" s="3">
        <v>40</v>
      </c>
      <c r="R52" s="13">
        <f>44.81+75.74+32.76</f>
        <v>153.31</v>
      </c>
      <c r="S52" s="3"/>
      <c r="T52" s="3"/>
      <c r="U52" s="3"/>
      <c r="V52" s="3"/>
      <c r="W52" s="3"/>
      <c r="X52" s="3"/>
    </row>
    <row r="53" spans="1:24" x14ac:dyDescent="0.25">
      <c r="A53" s="3" t="s">
        <v>636</v>
      </c>
      <c r="B53" s="3" t="s">
        <v>20</v>
      </c>
      <c r="C53" s="12" t="s">
        <v>180</v>
      </c>
      <c r="D53" s="12" t="s">
        <v>637</v>
      </c>
      <c r="E53" s="3"/>
      <c r="F53" s="12"/>
      <c r="G53" s="3"/>
      <c r="H53" s="4">
        <v>42996</v>
      </c>
      <c r="I53" s="4">
        <v>43146</v>
      </c>
      <c r="J53" s="14">
        <f t="shared" si="0"/>
        <v>896.04</v>
      </c>
      <c r="K53" s="3">
        <v>3</v>
      </c>
      <c r="L53" s="13">
        <f>44.36+74.29+34.58</f>
        <v>153.23000000000002</v>
      </c>
      <c r="M53" s="3">
        <v>3</v>
      </c>
      <c r="N53" s="13">
        <f>43.6+71.15+30.7</f>
        <v>145.44999999999999</v>
      </c>
      <c r="O53" s="3"/>
      <c r="P53" s="13"/>
      <c r="Q53" s="3"/>
      <c r="R53" s="13"/>
      <c r="S53" s="3"/>
      <c r="T53" s="3"/>
      <c r="U53" s="3"/>
      <c r="V53" s="3"/>
      <c r="W53" s="3"/>
      <c r="X53" s="3"/>
    </row>
    <row r="54" spans="1:24" x14ac:dyDescent="0.25">
      <c r="A54" s="3" t="s">
        <v>639</v>
      </c>
      <c r="B54" s="3" t="s">
        <v>20</v>
      </c>
      <c r="C54" s="12" t="s">
        <v>640</v>
      </c>
      <c r="D54" s="12" t="s">
        <v>628</v>
      </c>
      <c r="E54" s="3"/>
      <c r="F54" s="12"/>
      <c r="G54" s="3"/>
      <c r="H54" s="4">
        <v>42996</v>
      </c>
      <c r="I54" s="4">
        <v>43118</v>
      </c>
      <c r="J54" s="14">
        <f t="shared" si="0"/>
        <v>3205.2</v>
      </c>
      <c r="K54" s="3">
        <v>21</v>
      </c>
      <c r="L54" s="13">
        <f>50.56+50.56</f>
        <v>101.12</v>
      </c>
      <c r="M54" s="3">
        <v>12</v>
      </c>
      <c r="N54" s="13">
        <f>45.07+45.07</f>
        <v>90.14</v>
      </c>
      <c r="O54" s="3"/>
      <c r="P54" s="13"/>
      <c r="Q54" s="3"/>
      <c r="R54" s="13"/>
      <c r="S54" s="3"/>
      <c r="T54" s="3"/>
      <c r="U54" s="3"/>
      <c r="V54" s="3"/>
      <c r="W54" s="3"/>
      <c r="X54" s="3"/>
    </row>
    <row r="55" spans="1:24" x14ac:dyDescent="0.25">
      <c r="A55" s="3" t="s">
        <v>672</v>
      </c>
      <c r="B55" s="3" t="s">
        <v>20</v>
      </c>
      <c r="C55" s="12" t="s">
        <v>180</v>
      </c>
      <c r="D55" s="12" t="s">
        <v>673</v>
      </c>
      <c r="E55" s="3"/>
      <c r="F55" s="12"/>
      <c r="G55" s="3"/>
      <c r="H55" s="4">
        <v>43003</v>
      </c>
      <c r="I55" s="4">
        <v>43155</v>
      </c>
      <c r="J55" s="14">
        <f t="shared" si="0"/>
        <v>597.36</v>
      </c>
      <c r="K55" s="3">
        <v>2</v>
      </c>
      <c r="L55" s="13">
        <f>44.36+74.29+34.58</f>
        <v>153.23000000000002</v>
      </c>
      <c r="M55" s="3">
        <v>2</v>
      </c>
      <c r="N55" s="13">
        <f>43.6+71.15+30.7</f>
        <v>145.44999999999999</v>
      </c>
      <c r="O55" s="3"/>
      <c r="P55" s="13"/>
      <c r="Q55" s="3"/>
      <c r="R55" s="13"/>
      <c r="S55" s="3"/>
      <c r="T55" s="3"/>
      <c r="U55" s="3"/>
      <c r="V55" s="3"/>
      <c r="W55" s="3"/>
      <c r="X55" s="3"/>
    </row>
    <row r="56" spans="1:24" x14ac:dyDescent="0.25">
      <c r="A56" s="3" t="s">
        <v>674</v>
      </c>
      <c r="B56" s="3" t="s">
        <v>20</v>
      </c>
      <c r="C56" s="12" t="s">
        <v>675</v>
      </c>
      <c r="D56" s="12" t="s">
        <v>676</v>
      </c>
      <c r="E56" s="3"/>
      <c r="F56" s="12"/>
      <c r="G56" s="3"/>
      <c r="H56" s="4">
        <v>43006</v>
      </c>
      <c r="I56" s="4">
        <v>43124</v>
      </c>
      <c r="J56" s="14">
        <f t="shared" si="0"/>
        <v>4529.8</v>
      </c>
      <c r="K56" s="3">
        <v>5</v>
      </c>
      <c r="L56" s="13">
        <f>54.63+56.67</f>
        <v>111.30000000000001</v>
      </c>
      <c r="M56" s="3">
        <v>10</v>
      </c>
      <c r="N56" s="13">
        <f>47+75.89</f>
        <v>122.89</v>
      </c>
      <c r="O56" s="3">
        <v>20</v>
      </c>
      <c r="P56" s="13">
        <f>57.05+80.17</f>
        <v>137.22</v>
      </c>
      <c r="Q56" s="3"/>
      <c r="R56" s="13"/>
      <c r="S56" s="3"/>
      <c r="T56" s="3"/>
      <c r="U56" s="3"/>
      <c r="V56" s="3"/>
      <c r="W56" s="3"/>
      <c r="X56" s="3"/>
    </row>
    <row r="57" spans="1:24" ht="45" x14ac:dyDescent="0.25">
      <c r="A57" s="3" t="s">
        <v>677</v>
      </c>
      <c r="B57" s="3" t="s">
        <v>20</v>
      </c>
      <c r="C57" s="12" t="s">
        <v>678</v>
      </c>
      <c r="D57" s="12" t="s">
        <v>679</v>
      </c>
      <c r="E57" s="3" t="s">
        <v>2</v>
      </c>
      <c r="F57" s="12" t="s">
        <v>58</v>
      </c>
      <c r="G57" s="3" t="s">
        <v>680</v>
      </c>
      <c r="H57" s="4">
        <v>43006</v>
      </c>
      <c r="I57" s="4">
        <v>43126</v>
      </c>
      <c r="J57" s="14">
        <f t="shared" si="0"/>
        <v>12662.069999999998</v>
      </c>
      <c r="K57" s="3">
        <v>30</v>
      </c>
      <c r="L57" s="13">
        <f>39.96+41.26+6.53</f>
        <v>87.75</v>
      </c>
      <c r="M57" s="3">
        <v>11</v>
      </c>
      <c r="N57" s="13">
        <f>43.5+53.79+10</f>
        <v>107.28999999999999</v>
      </c>
      <c r="O57" s="3">
        <v>4</v>
      </c>
      <c r="P57" s="13">
        <f>59.56+56.43+4.35</f>
        <v>120.34</v>
      </c>
      <c r="Q57" s="3">
        <v>36</v>
      </c>
      <c r="R57" s="13">
        <f>45.14+70.42+25.29</f>
        <v>140.85</v>
      </c>
      <c r="S57" s="3">
        <v>21</v>
      </c>
      <c r="T57" s="3">
        <f>50.7+78.51+27.81</f>
        <v>157.02000000000001</v>
      </c>
      <c r="U57" s="3"/>
      <c r="V57" s="3"/>
      <c r="W57" s="3"/>
      <c r="X57" s="3"/>
    </row>
    <row r="58" spans="1:24" x14ac:dyDescent="0.25">
      <c r="A58" s="3" t="s">
        <v>704</v>
      </c>
      <c r="B58" s="3" t="s">
        <v>20</v>
      </c>
      <c r="C58" s="12" t="s">
        <v>21</v>
      </c>
      <c r="D58" s="12" t="s">
        <v>705</v>
      </c>
      <c r="E58" s="3"/>
      <c r="F58" s="12"/>
      <c r="G58" s="3"/>
      <c r="H58" s="4">
        <v>43013</v>
      </c>
      <c r="I58" s="4">
        <v>43137</v>
      </c>
      <c r="J58" s="14">
        <f t="shared" si="0"/>
        <v>14863.57</v>
      </c>
      <c r="K58" s="3">
        <v>224</v>
      </c>
      <c r="L58" s="13">
        <v>38</v>
      </c>
      <c r="M58" s="3">
        <v>73</v>
      </c>
      <c r="N58" s="13">
        <v>54.19</v>
      </c>
      <c r="O58" s="3">
        <v>30</v>
      </c>
      <c r="P58" s="13">
        <v>54.19</v>
      </c>
      <c r="Q58" s="3">
        <v>14</v>
      </c>
      <c r="R58" s="13">
        <v>55</v>
      </c>
      <c r="S58" s="3"/>
      <c r="T58" s="3"/>
      <c r="U58" s="3"/>
      <c r="V58" s="3"/>
      <c r="W58" s="3"/>
      <c r="X58" s="3"/>
    </row>
    <row r="59" spans="1:24" ht="30" x14ac:dyDescent="0.25">
      <c r="A59" s="3" t="s">
        <v>706</v>
      </c>
      <c r="B59" s="3" t="s">
        <v>20</v>
      </c>
      <c r="C59" s="12" t="s">
        <v>707</v>
      </c>
      <c r="D59" s="12" t="s">
        <v>708</v>
      </c>
      <c r="E59" s="3"/>
      <c r="F59" s="12"/>
      <c r="G59" s="3"/>
      <c r="H59" s="4">
        <v>43013</v>
      </c>
      <c r="I59" s="4">
        <v>43072</v>
      </c>
      <c r="J59" s="14">
        <f t="shared" si="0"/>
        <v>540</v>
      </c>
      <c r="K59" s="3">
        <v>3</v>
      </c>
      <c r="L59" s="13">
        <f>40.91+43.23+3.66</f>
        <v>87.799999999999983</v>
      </c>
      <c r="M59" s="3">
        <v>3</v>
      </c>
      <c r="N59" s="13">
        <f>34.14+45.47+12.59</f>
        <v>92.2</v>
      </c>
      <c r="O59" s="3"/>
      <c r="P59" s="13"/>
      <c r="Q59" s="3"/>
      <c r="R59" s="13"/>
      <c r="S59" s="3"/>
      <c r="T59" s="3"/>
      <c r="U59" s="3"/>
      <c r="V59" s="3"/>
      <c r="W59" s="3"/>
      <c r="X59" s="3"/>
    </row>
    <row r="60" spans="1:24" x14ac:dyDescent="0.25">
      <c r="A60" s="3" t="s">
        <v>718</v>
      </c>
      <c r="B60" s="3" t="s">
        <v>20</v>
      </c>
      <c r="C60" s="12" t="s">
        <v>474</v>
      </c>
      <c r="D60" s="12" t="s">
        <v>719</v>
      </c>
      <c r="E60" s="3"/>
      <c r="F60" s="12"/>
      <c r="G60" s="3"/>
      <c r="H60" s="4">
        <v>43038</v>
      </c>
      <c r="I60" s="4">
        <v>43139</v>
      </c>
      <c r="J60" s="14">
        <f t="shared" si="0"/>
        <v>2494.1999999999998</v>
      </c>
      <c r="K60" s="3">
        <v>12</v>
      </c>
      <c r="L60" s="13">
        <f>68.87+5.23</f>
        <v>74.100000000000009</v>
      </c>
      <c r="M60" s="3">
        <v>25</v>
      </c>
      <c r="N60" s="13">
        <f>59.84+4.36</f>
        <v>64.2</v>
      </c>
      <c r="O60" s="3"/>
      <c r="P60" s="13"/>
      <c r="Q60" s="3"/>
      <c r="R60" s="13"/>
      <c r="S60" s="3"/>
      <c r="T60" s="3"/>
      <c r="U60" s="3"/>
      <c r="V60" s="3"/>
      <c r="W60" s="3"/>
      <c r="X60" s="3"/>
    </row>
    <row r="61" spans="1:24" x14ac:dyDescent="0.25">
      <c r="A61" s="3" t="s">
        <v>720</v>
      </c>
      <c r="B61" s="3" t="s">
        <v>20</v>
      </c>
      <c r="C61" s="12" t="s">
        <v>721</v>
      </c>
      <c r="D61" s="12" t="s">
        <v>722</v>
      </c>
      <c r="E61" s="3"/>
      <c r="F61" s="12"/>
      <c r="G61" s="3"/>
      <c r="H61" s="4">
        <v>43111</v>
      </c>
      <c r="I61" s="4">
        <v>43145</v>
      </c>
      <c r="J61" s="14">
        <f t="shared" si="0"/>
        <v>2346.48</v>
      </c>
      <c r="K61" s="3">
        <v>12</v>
      </c>
      <c r="L61" s="13">
        <v>40.26</v>
      </c>
      <c r="M61" s="3">
        <v>48</v>
      </c>
      <c r="N61" s="13">
        <v>38.82</v>
      </c>
      <c r="O61" s="3"/>
      <c r="P61" s="13"/>
      <c r="Q61" s="3"/>
      <c r="R61" s="13"/>
      <c r="S61" s="3"/>
      <c r="T61" s="3"/>
      <c r="U61" s="3"/>
      <c r="V61" s="3"/>
      <c r="W61" s="3"/>
      <c r="X61" s="3"/>
    </row>
    <row r="62" spans="1:24" x14ac:dyDescent="0.25">
      <c r="A62" s="3" t="s">
        <v>723</v>
      </c>
      <c r="B62" s="3" t="s">
        <v>20</v>
      </c>
      <c r="C62" s="12" t="s">
        <v>114</v>
      </c>
      <c r="D62" s="12" t="s">
        <v>724</v>
      </c>
      <c r="E62" s="3" t="s">
        <v>2</v>
      </c>
      <c r="F62" s="12" t="s">
        <v>116</v>
      </c>
      <c r="G62" s="3" t="s">
        <v>117</v>
      </c>
      <c r="H62" s="4">
        <v>43027</v>
      </c>
      <c r="I62" s="4">
        <v>43148</v>
      </c>
      <c r="J62" s="14">
        <f t="shared" si="0"/>
        <v>2865.81</v>
      </c>
      <c r="K62" s="3">
        <v>34</v>
      </c>
      <c r="L62" s="3">
        <v>47.82</v>
      </c>
      <c r="M62" s="3">
        <v>23</v>
      </c>
      <c r="N62" s="3">
        <v>53.91</v>
      </c>
      <c r="O62" s="3"/>
      <c r="P62" s="13"/>
      <c r="Q62" s="3"/>
      <c r="R62" s="13"/>
      <c r="S62" s="3"/>
      <c r="T62" s="3"/>
      <c r="U62" s="3"/>
      <c r="V62" s="3"/>
      <c r="W62" s="3"/>
      <c r="X62" s="3"/>
    </row>
    <row r="63" spans="1:24" x14ac:dyDescent="0.25">
      <c r="A63" s="3" t="s">
        <v>725</v>
      </c>
      <c r="B63" s="3" t="s">
        <v>20</v>
      </c>
      <c r="C63" s="12" t="s">
        <v>726</v>
      </c>
      <c r="D63" s="12" t="s">
        <v>727</v>
      </c>
      <c r="E63" s="3"/>
      <c r="F63" s="12"/>
      <c r="G63" s="3"/>
      <c r="H63" s="4">
        <v>43027</v>
      </c>
      <c r="I63" s="4">
        <v>43148</v>
      </c>
      <c r="J63" s="14">
        <f t="shared" si="0"/>
        <v>2629.74</v>
      </c>
      <c r="K63" s="3">
        <v>47</v>
      </c>
      <c r="L63" s="13">
        <v>38.82</v>
      </c>
      <c r="M63" s="3">
        <v>20</v>
      </c>
      <c r="N63" s="13">
        <v>40.26</v>
      </c>
      <c r="O63" s="3"/>
      <c r="P63" s="13"/>
      <c r="Q63" s="3"/>
      <c r="R63" s="13"/>
      <c r="S63" s="3"/>
      <c r="T63" s="3"/>
      <c r="U63" s="3"/>
      <c r="V63" s="3"/>
      <c r="W63" s="3"/>
      <c r="X63" s="3"/>
    </row>
    <row r="64" spans="1:24" ht="30" x14ac:dyDescent="0.25">
      <c r="A64" s="3" t="s">
        <v>739</v>
      </c>
      <c r="B64" s="3" t="s">
        <v>20</v>
      </c>
      <c r="C64" s="12" t="s">
        <v>407</v>
      </c>
      <c r="D64" s="12" t="s">
        <v>740</v>
      </c>
      <c r="E64" s="3"/>
      <c r="F64" s="12"/>
      <c r="G64" s="3"/>
      <c r="H64" s="4">
        <v>43033</v>
      </c>
      <c r="I64" s="4">
        <v>43243</v>
      </c>
      <c r="J64" s="14">
        <f t="shared" si="0"/>
        <v>8115.65</v>
      </c>
      <c r="K64" s="3">
        <v>17</v>
      </c>
      <c r="L64" s="13">
        <f>55.7+81.53+32.74</f>
        <v>169.97000000000003</v>
      </c>
      <c r="M64" s="3">
        <v>13</v>
      </c>
      <c r="N64" s="13">
        <f>64.07+85.8+32.58</f>
        <v>182.45</v>
      </c>
      <c r="O64" s="3">
        <v>6</v>
      </c>
      <c r="P64" s="13">
        <f>68.55+105.85+37.29</f>
        <v>211.68999999999997</v>
      </c>
      <c r="Q64" s="3">
        <v>7</v>
      </c>
      <c r="R64" s="13">
        <f>68.49+111.47+46.35</f>
        <v>226.30999999999997</v>
      </c>
      <c r="S64" s="3"/>
      <c r="T64" s="3"/>
      <c r="U64" s="3"/>
      <c r="V64" s="3"/>
      <c r="W64" s="3"/>
      <c r="X64" s="3"/>
    </row>
    <row r="65" spans="1:24" ht="30" x14ac:dyDescent="0.25">
      <c r="A65" s="3" t="s">
        <v>741</v>
      </c>
      <c r="B65" s="3" t="s">
        <v>20</v>
      </c>
      <c r="C65" s="12" t="s">
        <v>742</v>
      </c>
      <c r="D65" s="12" t="s">
        <v>743</v>
      </c>
      <c r="E65" s="3" t="s">
        <v>4</v>
      </c>
      <c r="F65" s="12" t="s">
        <v>293</v>
      </c>
      <c r="G65" s="3">
        <v>9239</v>
      </c>
      <c r="H65" s="4">
        <v>43035</v>
      </c>
      <c r="I65" s="4">
        <v>43155</v>
      </c>
      <c r="J65" s="14">
        <f t="shared" si="0"/>
        <v>643.44000000000005</v>
      </c>
      <c r="K65" s="3">
        <v>12</v>
      </c>
      <c r="L65" s="13">
        <f>45.7+7.92</f>
        <v>53.620000000000005</v>
      </c>
      <c r="M65" s="3"/>
      <c r="N65" s="13"/>
      <c r="O65" s="3"/>
      <c r="P65" s="13"/>
      <c r="Q65" s="3"/>
      <c r="R65" s="13"/>
      <c r="S65" s="3"/>
      <c r="T65" s="3"/>
      <c r="U65" s="3"/>
      <c r="V65" s="3"/>
      <c r="W65" s="3"/>
      <c r="X65" s="3"/>
    </row>
    <row r="66" spans="1:24" ht="30" x14ac:dyDescent="0.25">
      <c r="A66" s="3" t="s">
        <v>744</v>
      </c>
      <c r="B66" s="3" t="s">
        <v>20</v>
      </c>
      <c r="C66" s="12" t="s">
        <v>742</v>
      </c>
      <c r="D66" s="12" t="s">
        <v>745</v>
      </c>
      <c r="E66" s="3" t="s">
        <v>4</v>
      </c>
      <c r="F66" s="12" t="s">
        <v>293</v>
      </c>
      <c r="G66" s="3">
        <v>9609</v>
      </c>
      <c r="H66" s="4">
        <v>43035</v>
      </c>
      <c r="I66" s="4">
        <v>43155</v>
      </c>
      <c r="J66" s="14">
        <f t="shared" si="0"/>
        <v>643.43999999999994</v>
      </c>
      <c r="K66" s="3">
        <v>12</v>
      </c>
      <c r="L66" s="13">
        <v>53.62</v>
      </c>
      <c r="M66" s="3"/>
      <c r="N66" s="13"/>
      <c r="O66" s="3"/>
      <c r="P66" s="13"/>
      <c r="Q66" s="3"/>
      <c r="R66" s="13"/>
      <c r="S66" s="3"/>
      <c r="T66" s="3"/>
      <c r="U66" s="3"/>
      <c r="V66" s="3"/>
      <c r="W66" s="3"/>
      <c r="X66" s="3"/>
    </row>
    <row r="67" spans="1:24" ht="30" x14ac:dyDescent="0.25">
      <c r="A67" s="3" t="s">
        <v>746</v>
      </c>
      <c r="B67" s="3" t="s">
        <v>20</v>
      </c>
      <c r="C67" s="12" t="s">
        <v>747</v>
      </c>
      <c r="D67" s="12" t="s">
        <v>748</v>
      </c>
      <c r="E67" s="3"/>
      <c r="F67" s="12"/>
      <c r="G67" s="3"/>
      <c r="H67" s="4">
        <v>43297</v>
      </c>
      <c r="I67" s="4">
        <v>43158</v>
      </c>
      <c r="J67" s="14">
        <f t="shared" si="0"/>
        <v>4117.6400000000003</v>
      </c>
      <c r="K67" s="3">
        <v>19</v>
      </c>
      <c r="L67" s="13">
        <f>25.41+29.59+2.55</f>
        <v>57.55</v>
      </c>
      <c r="M67" s="3">
        <v>29</v>
      </c>
      <c r="N67" s="13">
        <f>31.06+41.85</f>
        <v>72.91</v>
      </c>
      <c r="O67" s="3">
        <v>10</v>
      </c>
      <c r="P67" s="13">
        <f>38.69+45.5+6.79</f>
        <v>90.98</v>
      </c>
      <c r="Q67" s="3"/>
      <c r="R67" s="13"/>
      <c r="S67" s="3"/>
      <c r="T67" s="3"/>
      <c r="U67" s="3"/>
      <c r="V67" s="3"/>
      <c r="W67" s="3"/>
      <c r="X67" s="3"/>
    </row>
    <row r="68" spans="1:24" x14ac:dyDescent="0.25">
      <c r="A68" s="3" t="s">
        <v>761</v>
      </c>
      <c r="B68" s="3" t="s">
        <v>20</v>
      </c>
      <c r="C68" s="12" t="s">
        <v>624</v>
      </c>
      <c r="D68" s="12" t="s">
        <v>762</v>
      </c>
      <c r="E68" s="3"/>
      <c r="F68" s="12"/>
      <c r="G68" s="3"/>
      <c r="H68" s="4">
        <v>43039</v>
      </c>
      <c r="I68" s="4">
        <v>43251</v>
      </c>
      <c r="J68" s="14">
        <f t="shared" ref="J68:J75" si="1">(K68*L68)+(M68*N68)+(O68*P68)+(Q68*R68)+(S68*T68)+(U68*V68)+(W68*X68)</f>
        <v>3354.65</v>
      </c>
      <c r="K68" s="3">
        <v>7</v>
      </c>
      <c r="L68" s="13">
        <f>73.14+72.6</f>
        <v>145.74</v>
      </c>
      <c r="M68" s="3">
        <f>1</f>
        <v>1</v>
      </c>
      <c r="N68" s="13">
        <f>67.04+63.57+8.9</f>
        <v>139.51000000000002</v>
      </c>
      <c r="O68" s="3">
        <v>11</v>
      </c>
      <c r="P68" s="13">
        <f>80.46+73.76</f>
        <v>154.22</v>
      </c>
      <c r="Q68" s="3">
        <v>3</v>
      </c>
      <c r="R68" s="13">
        <f>84.77+81.41</f>
        <v>166.18</v>
      </c>
      <c r="S68" s="3"/>
      <c r="T68" s="3"/>
      <c r="U68" s="3"/>
      <c r="V68" s="3"/>
      <c r="W68" s="3"/>
      <c r="X68" s="3"/>
    </row>
    <row r="69" spans="1:24" x14ac:dyDescent="0.25">
      <c r="A69" s="3" t="s">
        <v>778</v>
      </c>
      <c r="B69" s="3" t="s">
        <v>20</v>
      </c>
      <c r="C69" s="12" t="s">
        <v>624</v>
      </c>
      <c r="D69" s="12" t="s">
        <v>779</v>
      </c>
      <c r="E69" s="3"/>
      <c r="F69" s="12"/>
      <c r="G69" s="3"/>
      <c r="H69" s="4">
        <v>43047</v>
      </c>
      <c r="I69" s="4">
        <v>43168</v>
      </c>
      <c r="J69" s="14">
        <f t="shared" si="1"/>
        <v>1700.5800000000002</v>
      </c>
      <c r="K69" s="3">
        <v>42</v>
      </c>
      <c r="L69" s="13">
        <v>40.49</v>
      </c>
      <c r="M69" s="3"/>
      <c r="N69" s="13"/>
      <c r="O69" s="3"/>
      <c r="P69" s="13"/>
      <c r="Q69" s="3"/>
      <c r="R69" s="13"/>
      <c r="S69" s="3"/>
      <c r="T69" s="3"/>
      <c r="U69" s="3"/>
      <c r="V69" s="3"/>
      <c r="W69" s="3"/>
      <c r="X69" s="3"/>
    </row>
    <row r="70" spans="1:24" x14ac:dyDescent="0.25">
      <c r="A70" s="3" t="s">
        <v>784</v>
      </c>
      <c r="B70" s="3" t="s">
        <v>20</v>
      </c>
      <c r="C70" s="12" t="s">
        <v>114</v>
      </c>
      <c r="D70" s="12" t="s">
        <v>785</v>
      </c>
      <c r="E70" s="3" t="s">
        <v>2</v>
      </c>
      <c r="F70" s="12" t="s">
        <v>116</v>
      </c>
      <c r="G70" s="3" t="s">
        <v>117</v>
      </c>
      <c r="H70" s="4">
        <v>43060</v>
      </c>
      <c r="I70" s="4">
        <v>43180</v>
      </c>
      <c r="J70" s="14">
        <f t="shared" si="1"/>
        <v>1657.23</v>
      </c>
      <c r="K70" s="3">
        <v>20</v>
      </c>
      <c r="L70" s="13">
        <v>47.82</v>
      </c>
      <c r="M70" s="3">
        <v>13</v>
      </c>
      <c r="N70" s="13">
        <v>53.91</v>
      </c>
      <c r="O70" s="3"/>
      <c r="P70" s="13"/>
      <c r="Q70" s="3"/>
      <c r="R70" s="13"/>
      <c r="S70" s="3"/>
      <c r="T70" s="3"/>
      <c r="U70" s="3"/>
      <c r="V70" s="3"/>
      <c r="W70" s="3"/>
      <c r="X70" s="3"/>
    </row>
    <row r="71" spans="1:24" ht="30" x14ac:dyDescent="0.25">
      <c r="A71" s="3" t="s">
        <v>786</v>
      </c>
      <c r="B71" s="3" t="s">
        <v>20</v>
      </c>
      <c r="C71" s="12" t="s">
        <v>787</v>
      </c>
      <c r="D71" s="12" t="s">
        <v>788</v>
      </c>
      <c r="E71" s="3"/>
      <c r="F71" s="12"/>
      <c r="G71" s="3"/>
      <c r="H71" s="4">
        <v>43056</v>
      </c>
      <c r="I71" s="4">
        <v>43179</v>
      </c>
      <c r="J71" s="14">
        <f t="shared" si="1"/>
        <v>754.08</v>
      </c>
      <c r="K71" s="3">
        <v>6</v>
      </c>
      <c r="L71" s="13">
        <v>125.68</v>
      </c>
      <c r="M71" s="3"/>
      <c r="N71" s="13"/>
      <c r="O71" s="3"/>
      <c r="P71" s="13"/>
      <c r="Q71" s="3"/>
      <c r="R71" s="13"/>
      <c r="S71" s="3"/>
      <c r="T71" s="3"/>
      <c r="U71" s="3"/>
      <c r="V71" s="3"/>
      <c r="W71" s="3"/>
      <c r="X71" s="3"/>
    </row>
    <row r="72" spans="1:24" x14ac:dyDescent="0.25">
      <c r="A72" s="3" t="s">
        <v>800</v>
      </c>
      <c r="B72" s="3" t="s">
        <v>20</v>
      </c>
      <c r="C72" s="12" t="s">
        <v>801</v>
      </c>
      <c r="D72" s="12" t="s">
        <v>802</v>
      </c>
      <c r="E72" s="3"/>
      <c r="F72" s="12"/>
      <c r="G72" s="3"/>
      <c r="H72" s="4">
        <v>43161</v>
      </c>
      <c r="I72" s="4">
        <v>43285</v>
      </c>
      <c r="J72" s="14">
        <f t="shared" si="1"/>
        <v>693.06</v>
      </c>
      <c r="K72" s="3">
        <v>2</v>
      </c>
      <c r="L72" s="13">
        <f>52.24+83.19+30.94</f>
        <v>166.37</v>
      </c>
      <c r="M72" s="3">
        <v>1</v>
      </c>
      <c r="N72" s="13">
        <f>54.82+87.88+32.95</f>
        <v>175.64999999999998</v>
      </c>
      <c r="O72" s="3">
        <v>1</v>
      </c>
      <c r="P72" s="13">
        <f>59.82+85.82+39.03</f>
        <v>184.67</v>
      </c>
      <c r="Q72" s="3"/>
      <c r="R72" s="13"/>
      <c r="S72" s="3"/>
      <c r="T72" s="3"/>
      <c r="U72" s="3"/>
      <c r="V72" s="3"/>
      <c r="W72" s="3"/>
      <c r="X72" s="3"/>
    </row>
    <row r="73" spans="1:24" x14ac:dyDescent="0.25">
      <c r="A73" s="3" t="s">
        <v>819</v>
      </c>
      <c r="B73" s="3" t="s">
        <v>20</v>
      </c>
      <c r="C73" s="12" t="s">
        <v>675</v>
      </c>
      <c r="D73" s="12" t="s">
        <v>820</v>
      </c>
      <c r="E73" s="3"/>
      <c r="F73" s="12"/>
      <c r="G73" s="3"/>
      <c r="H73" s="4">
        <v>43088</v>
      </c>
      <c r="I73" s="4">
        <v>43212</v>
      </c>
      <c r="J73" s="14">
        <f t="shared" si="1"/>
        <v>1543.1399999999999</v>
      </c>
      <c r="K73" s="3">
        <v>6</v>
      </c>
      <c r="L73" s="13">
        <f>47+75.89</f>
        <v>122.89</v>
      </c>
      <c r="M73" s="3">
        <v>5</v>
      </c>
      <c r="N73" s="13">
        <f>57.05+80.17+23.94</f>
        <v>161.16</v>
      </c>
      <c r="O73" s="3"/>
      <c r="P73" s="13"/>
      <c r="Q73" s="3"/>
      <c r="R73" s="13"/>
      <c r="S73" s="3"/>
      <c r="T73" s="3"/>
      <c r="U73" s="3"/>
      <c r="V73" s="3"/>
      <c r="W73" s="3"/>
      <c r="X73" s="3"/>
    </row>
    <row r="74" spans="1:24" ht="30" x14ac:dyDescent="0.25">
      <c r="A74" s="3" t="s">
        <v>821</v>
      </c>
      <c r="B74" s="3" t="s">
        <v>20</v>
      </c>
      <c r="C74" s="12" t="s">
        <v>822</v>
      </c>
      <c r="D74" s="12" t="s">
        <v>823</v>
      </c>
      <c r="E74" s="3"/>
      <c r="F74" s="12"/>
      <c r="G74" s="3"/>
      <c r="H74" s="4">
        <v>43090</v>
      </c>
      <c r="I74" s="4">
        <v>43121</v>
      </c>
      <c r="J74" s="14">
        <f t="shared" si="1"/>
        <v>2470</v>
      </c>
      <c r="K74" s="3">
        <v>65</v>
      </c>
      <c r="L74" s="13">
        <v>38</v>
      </c>
      <c r="M74" s="3"/>
      <c r="N74" s="13"/>
      <c r="O74" s="3"/>
      <c r="P74" s="13"/>
      <c r="Q74" s="3"/>
      <c r="R74" s="13"/>
      <c r="S74" s="3"/>
      <c r="T74" s="3"/>
      <c r="U74" s="3"/>
      <c r="V74" s="3"/>
      <c r="W74" s="3"/>
      <c r="X74" s="3"/>
    </row>
    <row r="75" spans="1:24" x14ac:dyDescent="0.25">
      <c r="A75" s="3" t="s">
        <v>831</v>
      </c>
      <c r="B75" s="3" t="s">
        <v>20</v>
      </c>
      <c r="C75" s="12" t="s">
        <v>832</v>
      </c>
      <c r="D75" s="12" t="s">
        <v>628</v>
      </c>
      <c r="E75" s="3"/>
      <c r="F75" s="12"/>
      <c r="G75" s="3"/>
      <c r="H75" s="4">
        <v>43139</v>
      </c>
      <c r="I75" s="4">
        <v>43217</v>
      </c>
      <c r="J75" s="14">
        <f t="shared" si="1"/>
        <v>2215.96</v>
      </c>
      <c r="K75" s="3">
        <v>13</v>
      </c>
      <c r="L75" s="13">
        <f>50.56+50.56</f>
        <v>101.12</v>
      </c>
      <c r="M75" s="3">
        <v>10</v>
      </c>
      <c r="N75" s="13">
        <f>90.14</f>
        <v>90.14</v>
      </c>
      <c r="O75" s="3"/>
      <c r="P75" s="13"/>
      <c r="Q75" s="3"/>
      <c r="R75" s="13"/>
      <c r="S75" s="3"/>
      <c r="T75" s="3"/>
      <c r="U75" s="3"/>
      <c r="V75" s="3"/>
      <c r="W75" s="3"/>
      <c r="X75" s="3"/>
    </row>
    <row r="76" spans="1:24" ht="30" x14ac:dyDescent="0.25">
      <c r="A76" s="3" t="s">
        <v>833</v>
      </c>
      <c r="B76" s="3" t="s">
        <v>20</v>
      </c>
      <c r="C76" s="12" t="s">
        <v>407</v>
      </c>
      <c r="D76" s="12" t="s">
        <v>834</v>
      </c>
      <c r="E76" s="3"/>
      <c r="F76" s="12"/>
      <c r="G76" s="3"/>
      <c r="H76" s="4">
        <v>43139</v>
      </c>
      <c r="I76" s="4">
        <v>43307</v>
      </c>
      <c r="J76" s="14">
        <f t="shared" ref="J76:J77" si="2">(K76*L76)+(M76*N76)+(O76*P76)+(Q76*R76)+(S76*T76)+(U76*V76)+(W76*X76)</f>
        <v>6624.81</v>
      </c>
      <c r="K76" s="3">
        <v>18</v>
      </c>
      <c r="L76" s="13">
        <f>50.7+81.53+32.67</f>
        <v>164.90000000000003</v>
      </c>
      <c r="M76" s="3">
        <v>14</v>
      </c>
      <c r="N76" s="13">
        <f>64.07+85.8+32.58</f>
        <v>182.45</v>
      </c>
      <c r="O76" s="3">
        <v>2</v>
      </c>
      <c r="P76" s="13">
        <f>68.55+105.85+37.29</f>
        <v>211.68999999999997</v>
      </c>
      <c r="Q76" s="3">
        <v>3</v>
      </c>
      <c r="R76" s="13">
        <f>68.49+111.47+46.35</f>
        <v>226.30999999999997</v>
      </c>
      <c r="S76" s="3"/>
      <c r="T76" s="3"/>
      <c r="U76" s="3"/>
      <c r="V76" s="3"/>
      <c r="W76" s="3"/>
      <c r="X76" s="3"/>
    </row>
    <row r="77" spans="1:24" x14ac:dyDescent="0.25">
      <c r="A77" s="3" t="s">
        <v>835</v>
      </c>
      <c r="B77" s="3" t="s">
        <v>20</v>
      </c>
      <c r="C77" s="12" t="s">
        <v>474</v>
      </c>
      <c r="D77" s="12" t="s">
        <v>836</v>
      </c>
      <c r="E77" s="3"/>
      <c r="F77" s="12"/>
      <c r="G77" s="3"/>
      <c r="H77" s="4">
        <v>43095</v>
      </c>
      <c r="I77" s="4">
        <v>43218</v>
      </c>
      <c r="J77" s="14">
        <f t="shared" si="2"/>
        <v>3725.34</v>
      </c>
      <c r="K77" s="3">
        <v>5</v>
      </c>
      <c r="L77" s="13">
        <f>59.84+4.35</f>
        <v>64.19</v>
      </c>
      <c r="M77" s="3">
        <v>4</v>
      </c>
      <c r="N77" s="13">
        <f>39.72+45.12+6.56</f>
        <v>91.4</v>
      </c>
      <c r="O77" s="3">
        <v>19</v>
      </c>
      <c r="P77" s="13">
        <f>68.87+5.22</f>
        <v>74.09</v>
      </c>
      <c r="Q77" s="3">
        <v>11</v>
      </c>
      <c r="R77" s="13">
        <f>32.22+35.1+4.1</f>
        <v>71.419999999999987</v>
      </c>
      <c r="S77" s="3">
        <v>7</v>
      </c>
      <c r="T77" s="3">
        <f>59.55+56.42+4.81</f>
        <v>120.78</v>
      </c>
      <c r="U77" s="3"/>
      <c r="V77" s="3"/>
      <c r="W77" s="3"/>
      <c r="X77" s="3"/>
    </row>
    <row r="78" spans="1:24" ht="60" x14ac:dyDescent="0.25">
      <c r="A78" s="3" t="s">
        <v>837</v>
      </c>
      <c r="B78" s="3" t="s">
        <v>20</v>
      </c>
      <c r="C78" s="12" t="s">
        <v>838</v>
      </c>
      <c r="D78" s="12" t="s">
        <v>839</v>
      </c>
      <c r="E78" s="3" t="s">
        <v>87</v>
      </c>
      <c r="F78" s="12" t="s">
        <v>27</v>
      </c>
      <c r="G78" s="3" t="s">
        <v>390</v>
      </c>
      <c r="H78" s="4">
        <v>43139</v>
      </c>
      <c r="I78" s="4">
        <v>43217</v>
      </c>
      <c r="J78" s="14">
        <f>(K78*L78)+(M78*N78)+(O78*P78)+(Q78*R78)+(S78*T78)+(U78*V78)+(W78*X78)</f>
        <v>10920.38</v>
      </c>
      <c r="K78" s="3">
        <v>19</v>
      </c>
      <c r="L78" s="13">
        <f>43.5+53.4+3.61</f>
        <v>100.51</v>
      </c>
      <c r="M78" s="3">
        <v>8</v>
      </c>
      <c r="N78" s="13">
        <f>59.56+56.43+1.75</f>
        <v>117.74000000000001</v>
      </c>
      <c r="O78" s="3">
        <v>9</v>
      </c>
      <c r="P78" s="13">
        <f>59.56+56.43+2.22</f>
        <v>118.21000000000001</v>
      </c>
      <c r="Q78" s="3">
        <v>12</v>
      </c>
      <c r="R78" s="13">
        <f>45.48+71.31+37.08</f>
        <v>153.87</v>
      </c>
      <c r="S78" s="3">
        <v>12</v>
      </c>
      <c r="T78" s="3">
        <f>45.48+71.31+35.75</f>
        <v>152.54</v>
      </c>
      <c r="U78" s="3">
        <v>11</v>
      </c>
      <c r="V78" s="3">
        <f>51.9+78.21+27.75</f>
        <v>157.85999999999999</v>
      </c>
      <c r="W78" s="3">
        <v>10</v>
      </c>
      <c r="X78" s="3">
        <f>51.9+78.21+29.04</f>
        <v>159.14999999999998</v>
      </c>
    </row>
    <row r="79" spans="1:24" ht="45" x14ac:dyDescent="0.25">
      <c r="A79" s="3" t="s">
        <v>843</v>
      </c>
      <c r="B79" s="3" t="s">
        <v>20</v>
      </c>
      <c r="C79" s="12" t="s">
        <v>844</v>
      </c>
      <c r="D79" s="12" t="s">
        <v>845</v>
      </c>
      <c r="E79" s="3"/>
      <c r="F79" s="12"/>
      <c r="G79" s="3"/>
      <c r="H79" s="4">
        <v>43103</v>
      </c>
      <c r="I79" s="4">
        <v>43224</v>
      </c>
      <c r="J79" s="14">
        <f t="shared" ref="J79:J142" si="3">(K79*L79)+(M79*N79)+(O79*P79)+(Q79*R79)+(S79*T79)+(U79*V79)+(W79*X79)</f>
        <v>3821.67</v>
      </c>
      <c r="K79" s="3">
        <v>6</v>
      </c>
      <c r="L79" s="13">
        <f>42.33+74+32.9</f>
        <v>149.22999999999999</v>
      </c>
      <c r="M79" s="3">
        <v>23</v>
      </c>
      <c r="N79" s="13">
        <f>54.8+62.61+9.82</f>
        <v>127.22999999999999</v>
      </c>
      <c r="O79" s="3"/>
      <c r="P79" s="13"/>
      <c r="Q79" s="3"/>
      <c r="R79" s="13"/>
      <c r="S79" s="3"/>
      <c r="T79" s="3"/>
      <c r="U79" s="3"/>
      <c r="V79" s="3"/>
      <c r="W79" s="3"/>
      <c r="X79" s="3"/>
    </row>
    <row r="80" spans="1:24" x14ac:dyDescent="0.25">
      <c r="A80" s="3" t="s">
        <v>850</v>
      </c>
      <c r="B80" s="3" t="s">
        <v>20</v>
      </c>
      <c r="C80" s="12" t="s">
        <v>851</v>
      </c>
      <c r="D80" s="12" t="s">
        <v>852</v>
      </c>
      <c r="E80" s="3"/>
      <c r="F80" s="12"/>
      <c r="G80" s="3"/>
      <c r="H80" s="4">
        <v>43109</v>
      </c>
      <c r="I80" s="4">
        <v>43230</v>
      </c>
      <c r="J80" s="14">
        <f t="shared" si="3"/>
        <v>1354.08</v>
      </c>
      <c r="K80" s="3">
        <v>12</v>
      </c>
      <c r="L80" s="13">
        <f>55.57+57.27</f>
        <v>112.84</v>
      </c>
      <c r="M80" s="3"/>
      <c r="N80" s="13"/>
      <c r="O80" s="3"/>
      <c r="P80" s="13"/>
      <c r="Q80" s="3"/>
      <c r="R80" s="13"/>
      <c r="S80" s="3"/>
      <c r="T80" s="3"/>
      <c r="U80" s="3"/>
      <c r="V80" s="3"/>
      <c r="W80" s="3"/>
      <c r="X80" s="3"/>
    </row>
    <row r="81" spans="1:24" ht="30" x14ac:dyDescent="0.25">
      <c r="A81" s="3" t="s">
        <v>853</v>
      </c>
      <c r="B81" s="3" t="s">
        <v>20</v>
      </c>
      <c r="C81" s="12" t="s">
        <v>742</v>
      </c>
      <c r="D81" s="12" t="s">
        <v>854</v>
      </c>
      <c r="E81" s="3"/>
      <c r="F81" s="12"/>
      <c r="G81" s="3"/>
      <c r="H81" s="4">
        <v>43109</v>
      </c>
      <c r="I81" s="4">
        <v>43140</v>
      </c>
      <c r="J81" s="14">
        <f t="shared" si="3"/>
        <v>2061.6999999999998</v>
      </c>
      <c r="K81" s="3">
        <v>53</v>
      </c>
      <c r="L81" s="13">
        <v>38.9</v>
      </c>
      <c r="M81" s="3"/>
      <c r="N81" s="13"/>
      <c r="O81" s="3"/>
      <c r="P81" s="13"/>
      <c r="Q81" s="3"/>
      <c r="R81" s="13"/>
      <c r="S81" s="3"/>
      <c r="T81" s="3"/>
      <c r="U81" s="3"/>
      <c r="V81" s="3"/>
      <c r="W81" s="3"/>
      <c r="X81" s="3"/>
    </row>
    <row r="82" spans="1:24" ht="30" x14ac:dyDescent="0.25">
      <c r="A82" s="3" t="s">
        <v>856</v>
      </c>
      <c r="B82" s="3" t="s">
        <v>20</v>
      </c>
      <c r="C82" s="12" t="s">
        <v>857</v>
      </c>
      <c r="D82" s="12" t="s">
        <v>495</v>
      </c>
      <c r="E82" s="3"/>
      <c r="F82" s="12"/>
      <c r="G82" s="3"/>
      <c r="H82" s="4">
        <v>43117</v>
      </c>
      <c r="I82" s="4">
        <v>43238</v>
      </c>
      <c r="J82" s="14">
        <f t="shared" si="3"/>
        <v>4336.34</v>
      </c>
      <c r="K82" s="3">
        <v>1</v>
      </c>
      <c r="L82" s="13">
        <f>42.97+43.84+0.87</f>
        <v>87.68</v>
      </c>
      <c r="M82" s="3">
        <v>26</v>
      </c>
      <c r="N82" s="13">
        <f>51.69+51.32+60.4</f>
        <v>163.41</v>
      </c>
      <c r="O82" s="3"/>
      <c r="P82" s="13"/>
      <c r="Q82" s="3"/>
      <c r="R82" s="13"/>
      <c r="S82" s="3"/>
      <c r="T82" s="3"/>
      <c r="U82" s="3"/>
      <c r="V82" s="3"/>
      <c r="W82" s="3"/>
      <c r="X82" s="3"/>
    </row>
    <row r="83" spans="1:24" ht="30" x14ac:dyDescent="0.25">
      <c r="A83" s="3" t="s">
        <v>858</v>
      </c>
      <c r="B83" s="3" t="s">
        <v>20</v>
      </c>
      <c r="C83" s="12" t="s">
        <v>859</v>
      </c>
      <c r="D83" s="12" t="s">
        <v>860</v>
      </c>
      <c r="E83" s="3"/>
      <c r="F83" s="12"/>
      <c r="G83" s="3"/>
      <c r="H83" s="4">
        <v>43117</v>
      </c>
      <c r="I83" s="4">
        <v>43238</v>
      </c>
      <c r="J83" s="14">
        <f t="shared" si="3"/>
        <v>2361.96</v>
      </c>
      <c r="K83" s="3">
        <v>36</v>
      </c>
      <c r="L83" s="13">
        <v>65.61</v>
      </c>
      <c r="M83" s="3"/>
      <c r="N83" s="13"/>
      <c r="O83" s="3"/>
      <c r="P83" s="13"/>
      <c r="Q83" s="3"/>
      <c r="R83" s="13"/>
      <c r="S83" s="3"/>
      <c r="T83" s="3"/>
      <c r="U83" s="3"/>
      <c r="V83" s="3"/>
      <c r="W83" s="3"/>
      <c r="X83" s="3"/>
    </row>
    <row r="84" spans="1:24" ht="45" x14ac:dyDescent="0.25">
      <c r="A84" s="3" t="s">
        <v>891</v>
      </c>
      <c r="B84" s="3" t="s">
        <v>20</v>
      </c>
      <c r="C84" s="12" t="s">
        <v>892</v>
      </c>
      <c r="D84" s="12" t="s">
        <v>893</v>
      </c>
      <c r="E84" s="3" t="s">
        <v>2</v>
      </c>
      <c r="F84" s="12" t="s">
        <v>58</v>
      </c>
      <c r="G84" s="3" t="s">
        <v>680</v>
      </c>
      <c r="H84" s="4">
        <v>43143</v>
      </c>
      <c r="I84" s="4">
        <v>43264</v>
      </c>
      <c r="J84" s="14">
        <f t="shared" si="3"/>
        <v>15617.17</v>
      </c>
      <c r="K84" s="3">
        <v>2</v>
      </c>
      <c r="L84" s="13">
        <f>43.5+53.79+10.3</f>
        <v>107.58999999999999</v>
      </c>
      <c r="M84" s="3">
        <v>25</v>
      </c>
      <c r="N84" s="13">
        <f>45.14+70.42+4.3</f>
        <v>119.86</v>
      </c>
      <c r="O84" s="3">
        <v>39</v>
      </c>
      <c r="P84" s="13">
        <f>45.14+70.42+25.39</f>
        <v>140.94999999999999</v>
      </c>
      <c r="Q84" s="3">
        <v>44</v>
      </c>
      <c r="R84" s="13">
        <f>50.7+78.51+27.8</f>
        <v>157.01000000000002</v>
      </c>
      <c r="S84" s="3"/>
      <c r="T84" s="3"/>
      <c r="U84" s="3"/>
      <c r="V84" s="3"/>
      <c r="W84" s="3"/>
      <c r="X84" s="3"/>
    </row>
    <row r="85" spans="1:24" ht="30" x14ac:dyDescent="0.25">
      <c r="A85" s="3" t="s">
        <v>906</v>
      </c>
      <c r="B85" s="3" t="s">
        <v>20</v>
      </c>
      <c r="C85" s="12" t="s">
        <v>907</v>
      </c>
      <c r="D85" s="12" t="s">
        <v>908</v>
      </c>
      <c r="E85" s="3" t="s">
        <v>176</v>
      </c>
      <c r="F85" s="12" t="s">
        <v>227</v>
      </c>
      <c r="G85" s="3" t="s">
        <v>909</v>
      </c>
      <c r="H85" s="4">
        <v>43157</v>
      </c>
      <c r="I85" s="4">
        <v>43269</v>
      </c>
      <c r="J85" s="14">
        <f t="shared" si="3"/>
        <v>4486.5</v>
      </c>
      <c r="K85" s="3">
        <v>10</v>
      </c>
      <c r="L85" s="13">
        <f>55.57+57.27</f>
        <v>112.84</v>
      </c>
      <c r="M85" s="3">
        <v>12</v>
      </c>
      <c r="N85" s="13">
        <f>57.05+79.35</f>
        <v>136.39999999999998</v>
      </c>
      <c r="O85" s="3">
        <v>14</v>
      </c>
      <c r="P85" s="13">
        <f>48+74.95</f>
        <v>122.95</v>
      </c>
      <c r="Q85" s="3"/>
      <c r="R85" s="13"/>
      <c r="S85" s="3"/>
      <c r="T85" s="3"/>
      <c r="U85" s="3"/>
      <c r="V85" s="3"/>
      <c r="W85" s="3"/>
      <c r="X85" s="3"/>
    </row>
    <row r="86" spans="1:24" ht="30" x14ac:dyDescent="0.25">
      <c r="A86" s="3" t="s">
        <v>916</v>
      </c>
      <c r="B86" s="3" t="s">
        <v>20</v>
      </c>
      <c r="C86" s="12" t="s">
        <v>917</v>
      </c>
      <c r="D86" s="12" t="s">
        <v>918</v>
      </c>
      <c r="E86" s="3"/>
      <c r="F86" s="12"/>
      <c r="G86" s="3"/>
      <c r="H86" s="4">
        <v>43157</v>
      </c>
      <c r="I86" s="4">
        <v>43274</v>
      </c>
      <c r="J86" s="14">
        <f t="shared" si="3"/>
        <v>6255.8000000000011</v>
      </c>
      <c r="K86" s="3">
        <v>19</v>
      </c>
      <c r="L86" s="13">
        <f>38.09+45.2+7.29</f>
        <v>90.580000000000013</v>
      </c>
      <c r="M86" s="3">
        <v>14</v>
      </c>
      <c r="N86" s="13">
        <f>45.32+53.35+7.17</f>
        <v>105.84</v>
      </c>
      <c r="O86" s="3">
        <v>12</v>
      </c>
      <c r="P86" s="13">
        <f>46.74+62.53+17.39</f>
        <v>126.66000000000001</v>
      </c>
      <c r="Q86" s="3">
        <v>10</v>
      </c>
      <c r="R86" s="13">
        <f>44.81+75.74+32.76</f>
        <v>153.31</v>
      </c>
      <c r="S86" s="3"/>
      <c r="T86" s="3"/>
      <c r="U86" s="3"/>
      <c r="V86" s="3"/>
      <c r="W86" s="3"/>
      <c r="X86" s="3"/>
    </row>
    <row r="87" spans="1:24" ht="30" x14ac:dyDescent="0.25">
      <c r="A87" s="3" t="s">
        <v>919</v>
      </c>
      <c r="B87" s="3" t="s">
        <v>20</v>
      </c>
      <c r="C87" s="12" t="s">
        <v>736</v>
      </c>
      <c r="D87" s="12" t="s">
        <v>381</v>
      </c>
      <c r="E87" s="3"/>
      <c r="F87" s="12"/>
      <c r="G87" s="3"/>
      <c r="H87" s="4">
        <v>43154</v>
      </c>
      <c r="I87" s="4">
        <v>43336</v>
      </c>
      <c r="J87" s="14">
        <f t="shared" si="3"/>
        <v>6071.75</v>
      </c>
      <c r="K87" s="3">
        <v>5</v>
      </c>
      <c r="L87" s="13">
        <f>78+87.15+10.2</f>
        <v>175.35</v>
      </c>
      <c r="M87" s="3">
        <v>4</v>
      </c>
      <c r="N87" s="13">
        <f>76.65+79.9+3.25</f>
        <v>159.80000000000001</v>
      </c>
      <c r="O87" s="3">
        <v>6</v>
      </c>
      <c r="P87" s="13">
        <f>86.8+107.75+37.25</f>
        <v>231.8</v>
      </c>
      <c r="Q87" s="3">
        <v>15</v>
      </c>
      <c r="R87" s="13">
        <f>69.2+104.7+37.1</f>
        <v>211</v>
      </c>
      <c r="S87" s="3"/>
      <c r="T87" s="3"/>
      <c r="U87" s="3"/>
      <c r="V87" s="3"/>
      <c r="W87" s="3"/>
      <c r="X87" s="3"/>
    </row>
    <row r="88" spans="1:24" x14ac:dyDescent="0.25">
      <c r="A88" s="3" t="s">
        <v>920</v>
      </c>
      <c r="B88" s="3" t="s">
        <v>20</v>
      </c>
      <c r="C88" s="12" t="s">
        <v>921</v>
      </c>
      <c r="D88" s="12" t="s">
        <v>922</v>
      </c>
      <c r="E88" s="3" t="s">
        <v>4</v>
      </c>
      <c r="F88" s="12" t="s">
        <v>27</v>
      </c>
      <c r="G88" s="3" t="s">
        <v>923</v>
      </c>
      <c r="H88" s="4">
        <v>43152</v>
      </c>
      <c r="I88" s="4">
        <v>43277</v>
      </c>
      <c r="J88" s="14">
        <f t="shared" si="3"/>
        <v>6107.7199999999993</v>
      </c>
      <c r="K88" s="3">
        <v>91</v>
      </c>
      <c r="L88" s="13">
        <v>38</v>
      </c>
      <c r="M88" s="3">
        <v>36</v>
      </c>
      <c r="N88" s="13">
        <v>46.34</v>
      </c>
      <c r="O88" s="3">
        <v>12</v>
      </c>
      <c r="P88" s="13">
        <v>54.19</v>
      </c>
      <c r="Q88" s="3">
        <v>6</v>
      </c>
      <c r="R88" s="13">
        <f>25.61+29.59</f>
        <v>55.2</v>
      </c>
      <c r="S88" s="3"/>
      <c r="T88" s="3"/>
      <c r="U88" s="3"/>
      <c r="V88" s="3"/>
      <c r="W88" s="3"/>
      <c r="X88" s="3"/>
    </row>
    <row r="89" spans="1:24" x14ac:dyDescent="0.25">
      <c r="A89" s="3" t="s">
        <v>928</v>
      </c>
      <c r="B89" s="3" t="s">
        <v>20</v>
      </c>
      <c r="C89" s="12" t="s">
        <v>929</v>
      </c>
      <c r="D89" s="12" t="s">
        <v>930</v>
      </c>
      <c r="E89" s="3" t="s">
        <v>87</v>
      </c>
      <c r="F89" s="12" t="s">
        <v>931</v>
      </c>
      <c r="G89" s="3" t="s">
        <v>932</v>
      </c>
      <c r="H89" s="4">
        <v>43160</v>
      </c>
      <c r="I89" s="4">
        <v>43281</v>
      </c>
      <c r="J89" s="14">
        <f t="shared" si="3"/>
        <v>14363.850000000002</v>
      </c>
      <c r="K89" s="3">
        <v>31</v>
      </c>
      <c r="L89" s="13">
        <f>31.06+41.85+7.36</f>
        <v>80.27</v>
      </c>
      <c r="M89" s="3">
        <v>31</v>
      </c>
      <c r="N89" s="13">
        <f>38.09+45.2+7.29</f>
        <v>90.580000000000013</v>
      </c>
      <c r="O89" s="3">
        <v>39</v>
      </c>
      <c r="P89" s="13">
        <f>45.32+53.35+7.17</f>
        <v>105.84</v>
      </c>
      <c r="Q89" s="3">
        <v>39</v>
      </c>
      <c r="R89" s="13">
        <f>46.74+62.53+17.39</f>
        <v>126.66000000000001</v>
      </c>
      <c r="S89" s="3"/>
      <c r="T89" s="3"/>
      <c r="U89" s="3"/>
      <c r="V89" s="3"/>
      <c r="W89" s="3"/>
      <c r="X89" s="3"/>
    </row>
    <row r="90" spans="1:24" x14ac:dyDescent="0.25">
      <c r="A90" s="3" t="s">
        <v>939</v>
      </c>
      <c r="B90" s="3" t="s">
        <v>20</v>
      </c>
      <c r="C90" s="12" t="s">
        <v>940</v>
      </c>
      <c r="D90" s="12" t="s">
        <v>802</v>
      </c>
      <c r="E90" s="3" t="s">
        <v>4</v>
      </c>
      <c r="F90" s="12" t="s">
        <v>27</v>
      </c>
      <c r="G90" s="3" t="s">
        <v>941</v>
      </c>
      <c r="H90" s="4">
        <v>43173</v>
      </c>
      <c r="I90" s="4">
        <v>43285</v>
      </c>
      <c r="J90" s="14">
        <f t="shared" si="3"/>
        <v>8539.77</v>
      </c>
      <c r="K90" s="3">
        <v>48</v>
      </c>
      <c r="L90" s="13">
        <f>52.24+83.19+30.94</f>
        <v>166.37</v>
      </c>
      <c r="M90" s="3">
        <v>3</v>
      </c>
      <c r="N90" s="13">
        <f>59.82+85.82+39.03</f>
        <v>184.67</v>
      </c>
      <c r="O90" s="3"/>
      <c r="P90" s="13"/>
      <c r="Q90" s="3"/>
      <c r="R90" s="13"/>
      <c r="S90" s="3"/>
      <c r="T90" s="3"/>
      <c r="U90" s="3"/>
      <c r="V90" s="3"/>
      <c r="W90" s="3"/>
      <c r="X90" s="3"/>
    </row>
    <row r="91" spans="1:24" x14ac:dyDescent="0.25">
      <c r="A91" s="3" t="s">
        <v>942</v>
      </c>
      <c r="B91" s="3" t="s">
        <v>20</v>
      </c>
      <c r="C91" s="12" t="s">
        <v>940</v>
      </c>
      <c r="D91" s="12" t="s">
        <v>943</v>
      </c>
      <c r="E91" s="3" t="s">
        <v>4</v>
      </c>
      <c r="F91" s="12" t="s">
        <v>27</v>
      </c>
      <c r="G91" s="3" t="s">
        <v>941</v>
      </c>
      <c r="H91" s="4">
        <v>43173</v>
      </c>
      <c r="I91" s="4">
        <v>43285</v>
      </c>
      <c r="J91" s="14">
        <f t="shared" si="3"/>
        <v>7338.58</v>
      </c>
      <c r="K91" s="3">
        <v>43</v>
      </c>
      <c r="L91" s="13">
        <v>166.37</v>
      </c>
      <c r="M91" s="3">
        <v>1</v>
      </c>
      <c r="N91" s="13">
        <v>184.67</v>
      </c>
      <c r="O91" s="3"/>
      <c r="P91" s="13"/>
      <c r="Q91" s="3"/>
      <c r="R91" s="13"/>
      <c r="S91" s="3"/>
      <c r="T91" s="3"/>
      <c r="U91" s="3"/>
      <c r="V91" s="3"/>
      <c r="W91" s="3"/>
      <c r="X91" s="3"/>
    </row>
    <row r="92" spans="1:24" x14ac:dyDescent="0.25">
      <c r="A92" s="3" t="s">
        <v>963</v>
      </c>
      <c r="B92" s="3" t="s">
        <v>20</v>
      </c>
      <c r="C92" s="12" t="s">
        <v>180</v>
      </c>
      <c r="D92" s="12" t="s">
        <v>314</v>
      </c>
      <c r="E92" s="3"/>
      <c r="F92" s="12"/>
      <c r="G92" s="3"/>
      <c r="H92" s="4">
        <v>43187</v>
      </c>
      <c r="I92" s="4">
        <v>43303</v>
      </c>
      <c r="J92" s="14">
        <f t="shared" si="3"/>
        <v>1605.5499999999997</v>
      </c>
      <c r="K92" s="3">
        <v>3</v>
      </c>
      <c r="L92" s="13">
        <f>67.05+108.1+37.78</f>
        <v>212.92999999999998</v>
      </c>
      <c r="M92" s="3">
        <v>3</v>
      </c>
      <c r="N92" s="13">
        <f>66.08+78.65+14.72</f>
        <v>159.45000000000002</v>
      </c>
      <c r="O92" s="3">
        <v>2</v>
      </c>
      <c r="P92" s="13">
        <f>72.23+91.13+18.45</f>
        <v>181.81</v>
      </c>
      <c r="Q92" s="3">
        <v>1</v>
      </c>
      <c r="R92" s="13">
        <v>124.79</v>
      </c>
      <c r="S92" s="3"/>
      <c r="T92" s="3"/>
      <c r="U92" s="3"/>
      <c r="V92" s="3"/>
      <c r="W92" s="3"/>
      <c r="X92" s="3"/>
    </row>
    <row r="93" spans="1:24" x14ac:dyDescent="0.25">
      <c r="A93" s="3" t="s">
        <v>977</v>
      </c>
      <c r="B93" s="3" t="s">
        <v>20</v>
      </c>
      <c r="C93" s="12" t="s">
        <v>859</v>
      </c>
      <c r="D93" s="12" t="s">
        <v>762</v>
      </c>
      <c r="E93" s="3"/>
      <c r="F93" s="12"/>
      <c r="G93" s="3"/>
      <c r="H93" s="4">
        <v>43195</v>
      </c>
      <c r="I93" s="4">
        <v>43316</v>
      </c>
      <c r="J93" s="14">
        <f t="shared" si="3"/>
        <v>9572.0499999999993</v>
      </c>
      <c r="K93" s="3">
        <v>31</v>
      </c>
      <c r="L93" s="13">
        <f>72.6+49.05+24.09</f>
        <v>145.73999999999998</v>
      </c>
      <c r="M93" s="3">
        <v>17</v>
      </c>
      <c r="N93" s="13">
        <f>75.49+47.6+31.6</f>
        <v>154.69</v>
      </c>
      <c r="O93" s="3">
        <v>14</v>
      </c>
      <c r="P93" s="13">
        <f>54.44+84.18+34.55</f>
        <v>173.17000000000002</v>
      </c>
      <c r="Q93" s="3"/>
      <c r="R93" s="13"/>
      <c r="S93" s="3"/>
      <c r="T93" s="3"/>
      <c r="U93" s="3"/>
      <c r="V93" s="3"/>
      <c r="W93" s="3"/>
      <c r="X93" s="3"/>
    </row>
    <row r="94" spans="1:24" ht="30" x14ac:dyDescent="0.25">
      <c r="A94" s="3" t="s">
        <v>995</v>
      </c>
      <c r="B94" s="3" t="s">
        <v>20</v>
      </c>
      <c r="C94" s="12" t="s">
        <v>463</v>
      </c>
      <c r="D94" s="12" t="s">
        <v>996</v>
      </c>
      <c r="E94" s="3" t="s">
        <v>4</v>
      </c>
      <c r="F94" s="12" t="s">
        <v>27</v>
      </c>
      <c r="G94" s="3" t="s">
        <v>464</v>
      </c>
      <c r="H94" s="4">
        <v>43208</v>
      </c>
      <c r="I94" s="4">
        <v>43329</v>
      </c>
      <c r="J94" s="14">
        <f t="shared" si="3"/>
        <v>6006.48</v>
      </c>
      <c r="K94" s="3">
        <v>93</v>
      </c>
      <c r="L94" s="13">
        <v>38</v>
      </c>
      <c r="M94" s="3">
        <v>44</v>
      </c>
      <c r="N94" s="13">
        <v>46.34</v>
      </c>
      <c r="O94" s="3">
        <v>8</v>
      </c>
      <c r="P94" s="13">
        <v>54.19</v>
      </c>
      <c r="Q94" s="3"/>
      <c r="R94" s="13"/>
      <c r="S94" s="3"/>
      <c r="T94" s="3"/>
      <c r="U94" s="3"/>
      <c r="V94" s="3"/>
      <c r="W94" s="3"/>
      <c r="X94" s="3"/>
    </row>
    <row r="95" spans="1:24" ht="30" x14ac:dyDescent="0.25">
      <c r="A95" s="3" t="s">
        <v>1004</v>
      </c>
      <c r="B95" s="3" t="s">
        <v>20</v>
      </c>
      <c r="C95" s="12" t="s">
        <v>1005</v>
      </c>
      <c r="D95" s="12" t="s">
        <v>1006</v>
      </c>
      <c r="E95" s="3"/>
      <c r="F95" s="12"/>
      <c r="G95" s="3"/>
      <c r="H95" s="4">
        <v>43210</v>
      </c>
      <c r="I95" s="4">
        <v>43333</v>
      </c>
      <c r="J95" s="14">
        <f t="shared" si="3"/>
        <v>1242</v>
      </c>
      <c r="K95" s="3">
        <v>20</v>
      </c>
      <c r="L95" s="13">
        <v>62.1</v>
      </c>
      <c r="M95" s="3"/>
      <c r="N95" s="13"/>
      <c r="O95" s="3"/>
      <c r="P95" s="13"/>
      <c r="Q95" s="3"/>
      <c r="R95" s="13"/>
      <c r="S95" s="3"/>
      <c r="T95" s="3"/>
      <c r="U95" s="3"/>
      <c r="V95" s="3"/>
      <c r="W95" s="3"/>
      <c r="X95" s="3"/>
    </row>
    <row r="96" spans="1:24" x14ac:dyDescent="0.25">
      <c r="A96" s="3" t="s">
        <v>1007</v>
      </c>
      <c r="B96" s="3" t="s">
        <v>20</v>
      </c>
      <c r="C96" s="12" t="s">
        <v>1008</v>
      </c>
      <c r="D96" s="12" t="s">
        <v>1009</v>
      </c>
      <c r="E96" s="3"/>
      <c r="F96" s="12"/>
      <c r="G96" s="3"/>
      <c r="H96" s="4">
        <v>43396</v>
      </c>
      <c r="I96" s="4">
        <v>43327</v>
      </c>
      <c r="J96" s="14">
        <f t="shared" si="3"/>
        <v>5006.3999999999996</v>
      </c>
      <c r="K96" s="3">
        <v>102</v>
      </c>
      <c r="L96" s="13">
        <v>38.82</v>
      </c>
      <c r="M96" s="3">
        <v>26</v>
      </c>
      <c r="N96" s="13">
        <v>40.26</v>
      </c>
      <c r="O96" s="3"/>
      <c r="P96" s="13"/>
      <c r="Q96" s="3"/>
      <c r="R96" s="13"/>
      <c r="S96" s="3"/>
      <c r="T96" s="3"/>
      <c r="U96" s="3"/>
      <c r="V96" s="3"/>
      <c r="W96" s="3"/>
      <c r="X96" s="3"/>
    </row>
    <row r="97" spans="1:24" x14ac:dyDescent="0.25">
      <c r="A97" s="3" t="s">
        <v>1011</v>
      </c>
      <c r="B97" s="3" t="s">
        <v>20</v>
      </c>
      <c r="C97" s="12" t="s">
        <v>180</v>
      </c>
      <c r="D97" s="12" t="s">
        <v>303</v>
      </c>
      <c r="E97" s="3"/>
      <c r="F97" s="12"/>
      <c r="G97" s="3"/>
      <c r="H97" s="4">
        <v>43213</v>
      </c>
      <c r="I97" s="4">
        <v>43379</v>
      </c>
      <c r="J97" s="14">
        <f t="shared" si="3"/>
        <v>451.95000000000005</v>
      </c>
      <c r="K97" s="3">
        <v>1</v>
      </c>
      <c r="L97" s="13">
        <f>72.04+73.43</f>
        <v>145.47000000000003</v>
      </c>
      <c r="M97" s="3">
        <v>2</v>
      </c>
      <c r="N97" s="13">
        <f>76.67+76.57</f>
        <v>153.24</v>
      </c>
      <c r="O97" s="3"/>
      <c r="P97" s="13"/>
      <c r="Q97" s="3"/>
      <c r="R97" s="13"/>
      <c r="S97" s="3"/>
      <c r="T97" s="3"/>
      <c r="U97" s="3"/>
      <c r="V97" s="3"/>
      <c r="W97" s="3"/>
      <c r="X97" s="3"/>
    </row>
    <row r="98" spans="1:24" x14ac:dyDescent="0.25">
      <c r="A98" s="3" t="s">
        <v>1019</v>
      </c>
      <c r="B98" s="3" t="s">
        <v>20</v>
      </c>
      <c r="C98" s="12" t="s">
        <v>726</v>
      </c>
      <c r="D98" s="12" t="s">
        <v>1020</v>
      </c>
      <c r="E98" s="3"/>
      <c r="F98" s="12"/>
      <c r="G98" s="3"/>
      <c r="H98" s="4">
        <v>43250</v>
      </c>
      <c r="I98" s="4">
        <v>43336</v>
      </c>
      <c r="J98" s="14">
        <f t="shared" si="3"/>
        <v>3307.58</v>
      </c>
      <c r="K98" s="3">
        <v>65</v>
      </c>
      <c r="L98" s="13">
        <f>38.82+1.72</f>
        <v>40.54</v>
      </c>
      <c r="M98" s="3">
        <v>16</v>
      </c>
      <c r="N98" s="13">
        <f>40.26+1.77</f>
        <v>42.03</v>
      </c>
      <c r="O98" s="3"/>
      <c r="P98" s="13"/>
      <c r="Q98" s="3"/>
      <c r="R98" s="13"/>
      <c r="S98" s="3"/>
      <c r="T98" s="3"/>
      <c r="U98" s="3"/>
      <c r="V98" s="3"/>
      <c r="W98" s="3"/>
      <c r="X98" s="3"/>
    </row>
    <row r="99" spans="1:24" ht="45" x14ac:dyDescent="0.25">
      <c r="A99" s="3" t="s">
        <v>1021</v>
      </c>
      <c r="B99" s="3" t="s">
        <v>20</v>
      </c>
      <c r="C99" s="12" t="s">
        <v>971</v>
      </c>
      <c r="D99" s="12" t="s">
        <v>1022</v>
      </c>
      <c r="E99" s="3"/>
      <c r="F99" s="12"/>
      <c r="G99" s="3"/>
      <c r="H99" s="4">
        <v>43217</v>
      </c>
      <c r="I99" s="4">
        <v>43337</v>
      </c>
      <c r="J99" s="14">
        <f t="shared" si="3"/>
        <v>1527.94</v>
      </c>
      <c r="K99" s="3">
        <v>1</v>
      </c>
      <c r="L99" s="13">
        <f>51+65.78+18.66</f>
        <v>135.44</v>
      </c>
      <c r="M99" s="3">
        <v>4</v>
      </c>
      <c r="N99" s="13">
        <f>51.6+72.87+25.83</f>
        <v>150.30000000000001</v>
      </c>
      <c r="O99" s="3">
        <v>5</v>
      </c>
      <c r="P99" s="13">
        <f>53.4+77+27.86</f>
        <v>158.26</v>
      </c>
      <c r="Q99" s="3"/>
      <c r="R99" s="13"/>
      <c r="S99" s="3"/>
      <c r="T99" s="3"/>
      <c r="U99" s="3"/>
      <c r="V99" s="3"/>
      <c r="W99" s="3"/>
      <c r="X99" s="3"/>
    </row>
    <row r="100" spans="1:24" ht="45" x14ac:dyDescent="0.25">
      <c r="A100" s="3" t="s">
        <v>1023</v>
      </c>
      <c r="B100" s="3" t="s">
        <v>20</v>
      </c>
      <c r="C100" s="12" t="s">
        <v>971</v>
      </c>
      <c r="D100" s="12" t="s">
        <v>1024</v>
      </c>
      <c r="E100" s="3"/>
      <c r="F100" s="12"/>
      <c r="G100" s="3"/>
      <c r="H100" s="4">
        <v>43231</v>
      </c>
      <c r="I100" s="4">
        <v>43445</v>
      </c>
      <c r="J100" s="14">
        <f t="shared" si="3"/>
        <v>1482.3</v>
      </c>
      <c r="K100" s="3">
        <v>3</v>
      </c>
      <c r="L100" s="13">
        <v>135.44</v>
      </c>
      <c r="M100" s="3">
        <v>4</v>
      </c>
      <c r="N100" s="13">
        <v>150.30000000000001</v>
      </c>
      <c r="O100" s="3">
        <v>3</v>
      </c>
      <c r="P100" s="13">
        <v>158.26</v>
      </c>
      <c r="Q100" s="3"/>
      <c r="R100" s="13"/>
      <c r="S100" s="3"/>
      <c r="T100" s="3"/>
      <c r="U100" s="3"/>
      <c r="V100" s="3"/>
      <c r="W100" s="3"/>
      <c r="X100" s="3"/>
    </row>
    <row r="101" spans="1:24" ht="45" x14ac:dyDescent="0.25">
      <c r="A101" s="3" t="s">
        <v>1025</v>
      </c>
      <c r="B101" s="3" t="s">
        <v>20</v>
      </c>
      <c r="C101" s="12" t="s">
        <v>971</v>
      </c>
      <c r="D101" s="12" t="s">
        <v>1024</v>
      </c>
      <c r="E101" s="3"/>
      <c r="F101" s="12"/>
      <c r="G101" s="3"/>
      <c r="H101" s="4">
        <v>43234</v>
      </c>
      <c r="I101" s="4">
        <v>43337</v>
      </c>
      <c r="J101" s="14">
        <f t="shared" si="3"/>
        <v>1375.5600000000002</v>
      </c>
      <c r="K101" s="3">
        <v>2</v>
      </c>
      <c r="L101" s="13">
        <f>48.78+59.92+15.03</f>
        <v>123.73</v>
      </c>
      <c r="M101" s="3">
        <v>5</v>
      </c>
      <c r="N101" s="13">
        <f>51+65.78+18.66</f>
        <v>135.44</v>
      </c>
      <c r="O101" s="3">
        <v>3</v>
      </c>
      <c r="P101" s="13">
        <f>51.6+72.87+25.83</f>
        <v>150.30000000000001</v>
      </c>
      <c r="Q101" s="3"/>
      <c r="R101" s="13"/>
      <c r="S101" s="3"/>
      <c r="T101" s="3"/>
      <c r="U101" s="3"/>
      <c r="V101" s="3"/>
      <c r="W101" s="3"/>
      <c r="X101" s="3"/>
    </row>
    <row r="102" spans="1:24" x14ac:dyDescent="0.25">
      <c r="A102" s="3" t="s">
        <v>1033</v>
      </c>
      <c r="B102" s="3" t="s">
        <v>20</v>
      </c>
      <c r="C102" s="12" t="s">
        <v>1034</v>
      </c>
      <c r="D102" s="12" t="s">
        <v>903</v>
      </c>
      <c r="E102" s="3"/>
      <c r="F102" s="12"/>
      <c r="G102" s="3"/>
      <c r="H102" s="4">
        <v>43298</v>
      </c>
      <c r="I102" s="4">
        <v>43340</v>
      </c>
      <c r="J102" s="14">
        <f t="shared" si="3"/>
        <v>1885.6</v>
      </c>
      <c r="K102" s="3">
        <v>20</v>
      </c>
      <c r="L102" s="13">
        <v>94.28</v>
      </c>
      <c r="M102" s="3"/>
      <c r="N102" s="13"/>
      <c r="O102" s="3"/>
      <c r="P102" s="13"/>
      <c r="Q102" s="3"/>
      <c r="R102" s="13"/>
      <c r="S102" s="3"/>
      <c r="T102" s="3"/>
      <c r="U102" s="3"/>
      <c r="V102" s="3"/>
      <c r="W102" s="3"/>
      <c r="X102" s="3"/>
    </row>
    <row r="103" spans="1:24" x14ac:dyDescent="0.25">
      <c r="A103" s="3" t="s">
        <v>1035</v>
      </c>
      <c r="B103" s="3" t="s">
        <v>20</v>
      </c>
      <c r="C103" s="12" t="s">
        <v>1036</v>
      </c>
      <c r="D103" s="12" t="s">
        <v>1037</v>
      </c>
      <c r="E103" s="3"/>
      <c r="F103" s="12"/>
      <c r="G103" s="3"/>
      <c r="H103" s="4">
        <v>43276</v>
      </c>
      <c r="I103" s="4">
        <v>43341</v>
      </c>
      <c r="J103" s="14">
        <f t="shared" si="3"/>
        <v>1497.48</v>
      </c>
      <c r="K103" s="3">
        <v>12</v>
      </c>
      <c r="L103" s="13">
        <v>124.79</v>
      </c>
      <c r="M103" s="3"/>
      <c r="N103" s="13"/>
      <c r="O103" s="3"/>
      <c r="P103" s="13"/>
      <c r="Q103" s="3"/>
      <c r="R103" s="13"/>
      <c r="S103" s="3"/>
      <c r="T103" s="3"/>
      <c r="U103" s="3"/>
      <c r="V103" s="3"/>
      <c r="W103" s="3"/>
      <c r="X103" s="3"/>
    </row>
    <row r="104" spans="1:24" x14ac:dyDescent="0.25">
      <c r="A104" s="3" t="s">
        <v>1054</v>
      </c>
      <c r="B104" s="3" t="s">
        <v>20</v>
      </c>
      <c r="C104" s="12" t="s">
        <v>675</v>
      </c>
      <c r="D104" s="12" t="s">
        <v>1055</v>
      </c>
      <c r="E104" s="3"/>
      <c r="F104" s="12"/>
      <c r="G104" s="3"/>
      <c r="H104" s="4">
        <v>43229</v>
      </c>
      <c r="I104" s="4">
        <v>43365</v>
      </c>
      <c r="J104" s="14">
        <f t="shared" si="3"/>
        <v>2605.2399999999998</v>
      </c>
      <c r="K104" s="3">
        <v>10</v>
      </c>
      <c r="L104" s="13">
        <f>57.05+79.35</f>
        <v>136.39999999999998</v>
      </c>
      <c r="M104" s="3">
        <v>11</v>
      </c>
      <c r="N104" s="13">
        <f>55.57+57.27</f>
        <v>112.84</v>
      </c>
      <c r="O104" s="3"/>
      <c r="P104" s="13"/>
      <c r="Q104" s="3"/>
      <c r="R104" s="13"/>
      <c r="S104" s="3"/>
      <c r="T104" s="3"/>
      <c r="U104" s="3"/>
      <c r="V104" s="3"/>
      <c r="W104" s="3"/>
      <c r="X104" s="3"/>
    </row>
    <row r="105" spans="1:24" x14ac:dyDescent="0.25">
      <c r="A105" s="3" t="s">
        <v>1060</v>
      </c>
      <c r="B105" s="3" t="s">
        <v>20</v>
      </c>
      <c r="C105" s="12" t="s">
        <v>281</v>
      </c>
      <c r="D105" s="12" t="s">
        <v>1061</v>
      </c>
      <c r="E105" s="3" t="s">
        <v>4</v>
      </c>
      <c r="F105" s="12" t="s">
        <v>1062</v>
      </c>
      <c r="G105" s="3" t="s">
        <v>1063</v>
      </c>
      <c r="H105" s="4">
        <v>43235</v>
      </c>
      <c r="I105" s="4">
        <v>43356</v>
      </c>
      <c r="J105" s="14">
        <f t="shared" si="3"/>
        <v>948.5999999999998</v>
      </c>
      <c r="K105" s="3">
        <v>6</v>
      </c>
      <c r="L105" s="13">
        <f>51.8+78.85+27.45</f>
        <v>158.09999999999997</v>
      </c>
      <c r="M105" s="3"/>
      <c r="N105" s="13"/>
      <c r="O105" s="3"/>
      <c r="P105" s="13"/>
      <c r="Q105" s="3"/>
      <c r="R105" s="13"/>
      <c r="S105" s="3"/>
      <c r="T105" s="3"/>
      <c r="U105" s="3"/>
      <c r="V105" s="3"/>
      <c r="W105" s="3"/>
      <c r="X105" s="3"/>
    </row>
    <row r="106" spans="1:24" ht="30" x14ac:dyDescent="0.25">
      <c r="A106" s="3" t="s">
        <v>1073</v>
      </c>
      <c r="B106" s="3" t="s">
        <v>20</v>
      </c>
      <c r="C106" s="12" t="s">
        <v>454</v>
      </c>
      <c r="D106" s="12" t="s">
        <v>1074</v>
      </c>
      <c r="E106" s="3" t="s">
        <v>176</v>
      </c>
      <c r="F106" s="12" t="s">
        <v>1075</v>
      </c>
      <c r="G106" s="3" t="s">
        <v>1076</v>
      </c>
      <c r="H106" s="4">
        <v>43236</v>
      </c>
      <c r="I106" s="4">
        <v>43417</v>
      </c>
      <c r="J106" s="14">
        <f t="shared" si="3"/>
        <v>11451.24</v>
      </c>
      <c r="K106" s="3">
        <v>25</v>
      </c>
      <c r="L106" s="13">
        <f>51.04+69.78+23.97</f>
        <v>144.79</v>
      </c>
      <c r="M106" s="3">
        <v>31</v>
      </c>
      <c r="N106" s="13">
        <f>46.32+62.8+19.31</f>
        <v>128.43</v>
      </c>
      <c r="O106" s="3">
        <v>38</v>
      </c>
      <c r="P106" s="13">
        <f>46.32+50.66+4.34</f>
        <v>101.32</v>
      </c>
      <c r="Q106" s="3"/>
      <c r="R106" s="13"/>
      <c r="S106" s="3"/>
      <c r="T106" s="3"/>
      <c r="U106" s="3"/>
      <c r="V106" s="3"/>
      <c r="W106" s="3"/>
      <c r="X106" s="3"/>
    </row>
    <row r="107" spans="1:24" ht="45" x14ac:dyDescent="0.25">
      <c r="A107" s="3" t="s">
        <v>1094</v>
      </c>
      <c r="B107" s="3" t="s">
        <v>20</v>
      </c>
      <c r="C107" s="12" t="s">
        <v>1095</v>
      </c>
      <c r="D107" s="12" t="s">
        <v>1096</v>
      </c>
      <c r="E107" s="3"/>
      <c r="F107" s="12"/>
      <c r="G107" s="3"/>
      <c r="H107" s="4">
        <v>43236</v>
      </c>
      <c r="I107" s="4">
        <v>43363</v>
      </c>
      <c r="J107" s="14">
        <f t="shared" si="3"/>
        <v>6255.76</v>
      </c>
      <c r="K107" s="3">
        <v>10</v>
      </c>
      <c r="L107" s="13">
        <f>38.09+45.2+7.29</f>
        <v>90.580000000000013</v>
      </c>
      <c r="M107" s="3">
        <v>12</v>
      </c>
      <c r="N107" s="13">
        <f>45.32+53.35+7.17</f>
        <v>105.84</v>
      </c>
      <c r="O107" s="3">
        <v>18</v>
      </c>
      <c r="P107" s="13">
        <f>46.74+62.53+17.39</f>
        <v>126.66000000000001</v>
      </c>
      <c r="Q107" s="3">
        <v>15</v>
      </c>
      <c r="R107" s="13">
        <f>44.6+75.4</f>
        <v>120</v>
      </c>
      <c r="S107" s="3"/>
      <c r="T107" s="3"/>
      <c r="U107" s="3"/>
      <c r="V107" s="3"/>
      <c r="W107" s="3"/>
      <c r="X107" s="3"/>
    </row>
    <row r="108" spans="1:24" x14ac:dyDescent="0.25">
      <c r="A108" s="3" t="s">
        <v>1097</v>
      </c>
      <c r="B108" s="3" t="s">
        <v>20</v>
      </c>
      <c r="C108" s="12" t="s">
        <v>907</v>
      </c>
      <c r="D108" s="12" t="s">
        <v>1098</v>
      </c>
      <c r="E108" s="3"/>
      <c r="F108" s="12"/>
      <c r="G108" s="3"/>
      <c r="H108" s="4">
        <v>43242</v>
      </c>
      <c r="I108" s="4">
        <v>43378</v>
      </c>
      <c r="J108" s="14">
        <f t="shared" si="3"/>
        <v>2477</v>
      </c>
      <c r="K108" s="3">
        <v>10</v>
      </c>
      <c r="L108" s="13">
        <f>54.63+56.67</f>
        <v>111.30000000000001</v>
      </c>
      <c r="M108" s="3">
        <v>10</v>
      </c>
      <c r="N108" s="13">
        <f>57.05+79.35</f>
        <v>136.39999999999998</v>
      </c>
      <c r="O108" s="3"/>
      <c r="P108" s="13"/>
      <c r="Q108" s="3"/>
      <c r="R108" s="13"/>
      <c r="S108" s="3"/>
      <c r="T108" s="3"/>
      <c r="U108" s="3"/>
      <c r="V108" s="3"/>
      <c r="W108" s="3"/>
      <c r="X108" s="3"/>
    </row>
    <row r="109" spans="1:24" ht="30" x14ac:dyDescent="0.25">
      <c r="A109" s="3" t="s">
        <v>1099</v>
      </c>
      <c r="B109" s="3" t="s">
        <v>20</v>
      </c>
      <c r="C109" s="12" t="s">
        <v>907</v>
      </c>
      <c r="D109" s="12" t="s">
        <v>1100</v>
      </c>
      <c r="E109" s="3"/>
      <c r="F109" s="12"/>
      <c r="G109" s="3"/>
      <c r="H109" s="4">
        <v>43290</v>
      </c>
      <c r="I109" s="4">
        <v>43360</v>
      </c>
      <c r="J109" s="14">
        <f t="shared" si="3"/>
        <v>3709.59</v>
      </c>
      <c r="K109" s="3">
        <v>11</v>
      </c>
      <c r="L109" s="13">
        <f>55.37+57.27</f>
        <v>112.64</v>
      </c>
      <c r="M109" s="3">
        <v>9</v>
      </c>
      <c r="N109" s="13">
        <f>48+74.95</f>
        <v>122.95</v>
      </c>
      <c r="O109" s="3">
        <v>10</v>
      </c>
      <c r="P109" s="13">
        <f>57.05+79.35</f>
        <v>136.39999999999998</v>
      </c>
      <c r="Q109" s="3"/>
      <c r="R109" s="13"/>
      <c r="S109" s="3"/>
      <c r="T109" s="3"/>
      <c r="U109" s="3"/>
      <c r="V109" s="3"/>
      <c r="W109" s="3"/>
      <c r="X109" s="3"/>
    </row>
    <row r="110" spans="1:24" ht="30" x14ac:dyDescent="0.25">
      <c r="A110" s="3" t="s">
        <v>1107</v>
      </c>
      <c r="B110" s="3" t="s">
        <v>20</v>
      </c>
      <c r="C110" s="12" t="s">
        <v>422</v>
      </c>
      <c r="D110" s="12" t="s">
        <v>1108</v>
      </c>
      <c r="E110" s="3"/>
      <c r="F110" s="12"/>
      <c r="G110" s="3"/>
      <c r="H110" s="4">
        <v>43248</v>
      </c>
      <c r="I110" s="4">
        <v>43369</v>
      </c>
      <c r="J110" s="14">
        <f t="shared" si="3"/>
        <v>946.5</v>
      </c>
      <c r="K110" s="3">
        <v>10</v>
      </c>
      <c r="L110" s="13">
        <v>94.65</v>
      </c>
      <c r="M110" s="3"/>
      <c r="N110" s="13"/>
      <c r="O110" s="3"/>
      <c r="P110" s="13"/>
      <c r="Q110" s="3"/>
      <c r="R110" s="13"/>
      <c r="S110" s="3"/>
      <c r="T110" s="3"/>
      <c r="U110" s="3"/>
      <c r="V110" s="3"/>
      <c r="W110" s="3"/>
      <c r="X110" s="3"/>
    </row>
    <row r="111" spans="1:24" x14ac:dyDescent="0.25">
      <c r="A111" s="3" t="s">
        <v>1118</v>
      </c>
      <c r="B111" s="3" t="s">
        <v>20</v>
      </c>
      <c r="C111" s="12" t="s">
        <v>281</v>
      </c>
      <c r="D111" s="12" t="s">
        <v>1119</v>
      </c>
      <c r="E111" s="3"/>
      <c r="F111" s="12"/>
      <c r="G111" s="3"/>
      <c r="H111" s="4">
        <v>43251</v>
      </c>
      <c r="I111" s="4">
        <v>43372</v>
      </c>
      <c r="J111" s="14">
        <f t="shared" si="3"/>
        <v>1156.3</v>
      </c>
      <c r="K111" s="3">
        <v>10</v>
      </c>
      <c r="L111" s="13">
        <v>115.63</v>
      </c>
      <c r="M111" s="3"/>
      <c r="N111" s="13"/>
      <c r="O111" s="3"/>
      <c r="P111" s="13"/>
      <c r="Q111" s="3"/>
      <c r="R111" s="13"/>
      <c r="S111" s="3"/>
      <c r="T111" s="3"/>
      <c r="U111" s="3"/>
      <c r="V111" s="3"/>
      <c r="W111" s="3"/>
      <c r="X111" s="3"/>
    </row>
    <row r="112" spans="1:24" ht="60" x14ac:dyDescent="0.25">
      <c r="A112" s="3" t="s">
        <v>1120</v>
      </c>
      <c r="B112" s="3" t="s">
        <v>20</v>
      </c>
      <c r="C112" s="12" t="s">
        <v>1121</v>
      </c>
      <c r="D112" s="12" t="s">
        <v>389</v>
      </c>
      <c r="E112" s="3" t="s">
        <v>87</v>
      </c>
      <c r="F112" s="12" t="s">
        <v>27</v>
      </c>
      <c r="G112" s="3" t="s">
        <v>390</v>
      </c>
      <c r="H112" s="4">
        <v>43348</v>
      </c>
      <c r="I112" s="4">
        <v>43373</v>
      </c>
      <c r="J112" s="14">
        <f t="shared" si="3"/>
        <v>3125.42</v>
      </c>
      <c r="K112" s="3">
        <v>14</v>
      </c>
      <c r="L112" s="13">
        <f>45.04+47.26+3.64</f>
        <v>95.94</v>
      </c>
      <c r="M112" s="3">
        <v>13</v>
      </c>
      <c r="N112" s="13">
        <f>45.04+47.26+3.23</f>
        <v>95.53</v>
      </c>
      <c r="O112" s="3">
        <v>2</v>
      </c>
      <c r="P112" s="13">
        <f>43.5+53.4+11.45</f>
        <v>108.35000000000001</v>
      </c>
      <c r="Q112" s="3">
        <v>3</v>
      </c>
      <c r="R112" s="13">
        <f>43.5+53.4+10.99</f>
        <v>107.89</v>
      </c>
      <c r="S112" s="3"/>
      <c r="T112" s="3"/>
      <c r="U112" s="3"/>
      <c r="V112" s="3"/>
      <c r="W112" s="3"/>
      <c r="X112" s="3"/>
    </row>
    <row r="113" spans="1:24" ht="30" x14ac:dyDescent="0.25">
      <c r="A113" s="3" t="s">
        <v>1137</v>
      </c>
      <c r="B113" s="3" t="s">
        <v>20</v>
      </c>
      <c r="C113" s="12" t="s">
        <v>1138</v>
      </c>
      <c r="D113" s="12" t="s">
        <v>1139</v>
      </c>
      <c r="E113" s="3" t="s">
        <v>176</v>
      </c>
      <c r="F113" s="12" t="s">
        <v>227</v>
      </c>
      <c r="G113" s="3" t="s">
        <v>909</v>
      </c>
      <c r="H113" s="4">
        <v>43290</v>
      </c>
      <c r="I113" s="4">
        <v>43386</v>
      </c>
      <c r="J113" s="14">
        <f t="shared" si="3"/>
        <v>3512.9199999999996</v>
      </c>
      <c r="K113" s="3">
        <v>13</v>
      </c>
      <c r="L113" s="13">
        <f>55.57+57.27</f>
        <v>112.84</v>
      </c>
      <c r="M113" s="3">
        <v>15</v>
      </c>
      <c r="N113" s="13">
        <f>57.05+79.35</f>
        <v>136.39999999999998</v>
      </c>
      <c r="O113" s="3"/>
      <c r="P113" s="13"/>
      <c r="Q113" s="3"/>
      <c r="R113" s="13"/>
      <c r="S113" s="3"/>
      <c r="T113" s="3"/>
      <c r="U113" s="3"/>
      <c r="V113" s="3"/>
      <c r="W113" s="3"/>
      <c r="X113" s="3"/>
    </row>
    <row r="114" spans="1:24" x14ac:dyDescent="0.25">
      <c r="A114" s="3" t="s">
        <v>1151</v>
      </c>
      <c r="B114" s="3" t="s">
        <v>20</v>
      </c>
      <c r="C114" s="12" t="s">
        <v>1152</v>
      </c>
      <c r="D114" s="12" t="s">
        <v>1153</v>
      </c>
      <c r="E114" s="3" t="s">
        <v>87</v>
      </c>
      <c r="F114" s="12" t="s">
        <v>27</v>
      </c>
      <c r="G114" s="3" t="s">
        <v>1154</v>
      </c>
      <c r="H114" s="4">
        <v>43354</v>
      </c>
      <c r="I114" s="4">
        <v>43481</v>
      </c>
      <c r="J114" s="14">
        <f t="shared" si="3"/>
        <v>8611.49</v>
      </c>
      <c r="K114" s="3">
        <v>17</v>
      </c>
      <c r="L114" s="13">
        <f>52.8+59.92+10.05</f>
        <v>122.77</v>
      </c>
      <c r="M114" s="3">
        <v>26</v>
      </c>
      <c r="N114" s="13">
        <f>43.96+76+14+33.98</f>
        <v>167.94</v>
      </c>
      <c r="O114" s="3">
        <v>12</v>
      </c>
      <c r="P114" s="13">
        <f>52.8+87.28+39.75</f>
        <v>179.82999999999998</v>
      </c>
      <c r="Q114" s="3"/>
      <c r="R114" s="13"/>
      <c r="S114" s="3"/>
      <c r="T114" s="3"/>
      <c r="U114" s="3"/>
      <c r="V114" s="3"/>
      <c r="W114" s="3"/>
      <c r="X114" s="3"/>
    </row>
    <row r="115" spans="1:24" ht="30" x14ac:dyDescent="0.25">
      <c r="A115" s="3" t="s">
        <v>1155</v>
      </c>
      <c r="B115" s="3" t="s">
        <v>20</v>
      </c>
      <c r="C115" s="12" t="s">
        <v>1156</v>
      </c>
      <c r="D115" s="12" t="s">
        <v>1157</v>
      </c>
      <c r="E115" s="3" t="s">
        <v>87</v>
      </c>
      <c r="F115" s="12" t="s">
        <v>167</v>
      </c>
      <c r="G115" s="3" t="s">
        <v>48</v>
      </c>
      <c r="H115" s="4">
        <v>43311</v>
      </c>
      <c r="I115" s="4">
        <v>43421</v>
      </c>
      <c r="J115" s="14">
        <f t="shared" si="3"/>
        <v>5082.28</v>
      </c>
      <c r="K115" s="3">
        <v>25</v>
      </c>
      <c r="L115" s="13">
        <f>43.96+48.17+6</f>
        <v>98.13</v>
      </c>
      <c r="M115" s="3">
        <v>7</v>
      </c>
      <c r="N115" s="13">
        <f>52.8+29.92+10.05</f>
        <v>92.77</v>
      </c>
      <c r="O115" s="3">
        <v>13</v>
      </c>
      <c r="P115" s="13">
        <f>43.96+76.14+32.18</f>
        <v>152.28</v>
      </c>
      <c r="Q115" s="3"/>
      <c r="R115" s="13"/>
      <c r="S115" s="3"/>
      <c r="T115" s="3"/>
      <c r="U115" s="3"/>
      <c r="V115" s="3"/>
      <c r="W115" s="3"/>
      <c r="X115" s="3"/>
    </row>
    <row r="116" spans="1:24" ht="15.75" customHeight="1" x14ac:dyDescent="0.25">
      <c r="A116" s="3" t="s">
        <v>1158</v>
      </c>
      <c r="B116" s="3" t="s">
        <v>20</v>
      </c>
      <c r="C116" s="12" t="s">
        <v>1159</v>
      </c>
      <c r="D116" s="12" t="s">
        <v>1157</v>
      </c>
      <c r="E116" s="3" t="s">
        <v>87</v>
      </c>
      <c r="F116" s="12" t="s">
        <v>167</v>
      </c>
      <c r="G116" s="3" t="s">
        <v>48</v>
      </c>
      <c r="H116" s="4">
        <v>43311</v>
      </c>
      <c r="I116" s="4">
        <v>43421</v>
      </c>
      <c r="J116" s="14">
        <f t="shared" si="3"/>
        <v>6374.0499999999993</v>
      </c>
      <c r="K116" s="3">
        <v>25</v>
      </c>
      <c r="L116" s="13">
        <v>98.13</v>
      </c>
      <c r="M116" s="3">
        <v>16</v>
      </c>
      <c r="N116" s="13">
        <v>92.77</v>
      </c>
      <c r="O116" s="3">
        <v>16</v>
      </c>
      <c r="P116" s="13">
        <v>152.28</v>
      </c>
      <c r="Q116" s="3"/>
      <c r="R116" s="13"/>
      <c r="S116" s="3"/>
      <c r="T116" s="3"/>
      <c r="U116" s="3"/>
      <c r="V116" s="3"/>
      <c r="W116" s="3"/>
      <c r="X116" s="3"/>
    </row>
    <row r="117" spans="1:24" x14ac:dyDescent="0.25">
      <c r="A117" s="3" t="s">
        <v>1179</v>
      </c>
      <c r="B117" s="3" t="s">
        <v>20</v>
      </c>
      <c r="C117" s="12" t="s">
        <v>249</v>
      </c>
      <c r="D117" s="12" t="s">
        <v>314</v>
      </c>
      <c r="E117" s="3"/>
      <c r="F117" s="12"/>
      <c r="G117" s="3"/>
      <c r="H117" s="4">
        <v>43287</v>
      </c>
      <c r="I117" s="4">
        <v>43421</v>
      </c>
      <c r="J117" s="14">
        <f t="shared" si="3"/>
        <v>2930.3999999999996</v>
      </c>
      <c r="K117" s="3">
        <v>5</v>
      </c>
      <c r="L117" s="13">
        <f>67.05+108.1+31.78</f>
        <v>206.92999999999998</v>
      </c>
      <c r="M117" s="3">
        <v>5</v>
      </c>
      <c r="N117" s="13">
        <f>72.23+97.13+18.45</f>
        <v>187.81</v>
      </c>
      <c r="O117" s="3">
        <v>6</v>
      </c>
      <c r="P117" s="13">
        <f>66.08+78.65+14.72</f>
        <v>159.45000000000002</v>
      </c>
      <c r="Q117" s="3"/>
      <c r="R117" s="13"/>
      <c r="S117" s="3"/>
      <c r="T117" s="3"/>
      <c r="U117" s="3"/>
      <c r="V117" s="3"/>
      <c r="W117" s="3"/>
      <c r="X117" s="3"/>
    </row>
    <row r="118" spans="1:24" x14ac:dyDescent="0.25">
      <c r="A118" s="3" t="s">
        <v>1193</v>
      </c>
      <c r="B118" s="3" t="s">
        <v>20</v>
      </c>
      <c r="C118" s="12" t="s">
        <v>1008</v>
      </c>
      <c r="D118" s="12" t="s">
        <v>1194</v>
      </c>
      <c r="E118" s="3"/>
      <c r="F118" s="12"/>
      <c r="G118" s="3"/>
      <c r="H118" s="4">
        <v>43287</v>
      </c>
      <c r="I118" s="4">
        <v>43410</v>
      </c>
      <c r="J118" s="14">
        <f t="shared" si="3"/>
        <v>3239.88</v>
      </c>
      <c r="K118" s="3">
        <v>36</v>
      </c>
      <c r="L118" s="13">
        <f>47.81+3.86</f>
        <v>51.67</v>
      </c>
      <c r="M118" s="3">
        <v>24</v>
      </c>
      <c r="N118" s="13">
        <f>53.9+3.59</f>
        <v>57.489999999999995</v>
      </c>
      <c r="O118" s="3"/>
      <c r="P118" s="13"/>
      <c r="Q118" s="3"/>
      <c r="R118" s="13"/>
      <c r="S118" s="3"/>
      <c r="T118" s="3"/>
      <c r="U118" s="3"/>
      <c r="V118" s="3"/>
      <c r="W118" s="3"/>
      <c r="X118" s="3"/>
    </row>
    <row r="119" spans="1:24" x14ac:dyDescent="0.25">
      <c r="A119" s="3" t="s">
        <v>1211</v>
      </c>
      <c r="B119" s="3" t="s">
        <v>20</v>
      </c>
      <c r="C119" s="12" t="s">
        <v>69</v>
      </c>
      <c r="D119" s="12" t="s">
        <v>1212</v>
      </c>
      <c r="E119" s="3"/>
      <c r="F119" s="12"/>
      <c r="G119" s="3"/>
      <c r="H119" s="4">
        <v>43300</v>
      </c>
      <c r="I119" s="4">
        <v>43421</v>
      </c>
      <c r="J119" s="14">
        <f t="shared" si="3"/>
        <v>5349.67</v>
      </c>
      <c r="K119" s="3">
        <v>38</v>
      </c>
      <c r="L119" s="13">
        <f>25.41+29.59+2.55</f>
        <v>57.55</v>
      </c>
      <c r="M119" s="3">
        <v>19</v>
      </c>
      <c r="N119" s="13">
        <f>31.06+41.85+7.36</f>
        <v>80.27</v>
      </c>
      <c r="O119" s="3">
        <v>18</v>
      </c>
      <c r="P119" s="13">
        <f>38.69+45.5+6.79</f>
        <v>90.98</v>
      </c>
      <c r="Q119" s="3"/>
      <c r="R119" s="13"/>
      <c r="S119" s="3"/>
      <c r="T119" s="3"/>
      <c r="U119" s="3"/>
      <c r="V119" s="3"/>
      <c r="W119" s="3"/>
      <c r="X119" s="3"/>
    </row>
    <row r="120" spans="1:24" x14ac:dyDescent="0.25">
      <c r="A120" s="3" t="s">
        <v>1218</v>
      </c>
      <c r="B120" s="3" t="s">
        <v>20</v>
      </c>
      <c r="C120" s="12" t="s">
        <v>1219</v>
      </c>
      <c r="D120" s="12" t="s">
        <v>1220</v>
      </c>
      <c r="E120" s="3"/>
      <c r="F120" s="12"/>
      <c r="G120" s="3"/>
      <c r="H120" s="4">
        <v>43307</v>
      </c>
      <c r="I120" s="4">
        <v>43431</v>
      </c>
      <c r="J120" s="14">
        <f t="shared" si="3"/>
        <v>3408</v>
      </c>
      <c r="K120" s="3">
        <v>30</v>
      </c>
      <c r="L120" s="13">
        <v>113.6</v>
      </c>
      <c r="M120" s="3"/>
      <c r="N120" s="13"/>
      <c r="O120" s="3"/>
      <c r="P120" s="13"/>
      <c r="Q120" s="3"/>
      <c r="R120" s="13"/>
      <c r="S120" s="3"/>
      <c r="T120" s="3"/>
      <c r="U120" s="3"/>
      <c r="V120" s="3"/>
      <c r="W120" s="3"/>
      <c r="X120" s="3"/>
    </row>
    <row r="121" spans="1:24" x14ac:dyDescent="0.25">
      <c r="A121" s="3" t="s">
        <v>1236</v>
      </c>
      <c r="B121" s="3" t="s">
        <v>20</v>
      </c>
      <c r="C121" s="12" t="s">
        <v>1237</v>
      </c>
      <c r="D121" s="12" t="s">
        <v>1238</v>
      </c>
      <c r="E121" s="3"/>
      <c r="F121" s="12"/>
      <c r="G121" s="3"/>
      <c r="H121" s="4">
        <v>43312</v>
      </c>
      <c r="I121" s="4">
        <v>43448</v>
      </c>
      <c r="J121" s="14">
        <f t="shared" si="3"/>
        <v>2271.6799999999994</v>
      </c>
      <c r="K121" s="3">
        <v>2</v>
      </c>
      <c r="L121" s="13">
        <f>55.57+57.27</f>
        <v>112.84</v>
      </c>
      <c r="M121" s="3">
        <v>15</v>
      </c>
      <c r="N121" s="13">
        <f>57.05+79.35</f>
        <v>136.39999999999998</v>
      </c>
      <c r="O121" s="3"/>
      <c r="P121" s="13"/>
      <c r="Q121" s="3"/>
      <c r="R121" s="13"/>
      <c r="S121" s="3"/>
      <c r="T121" s="3"/>
      <c r="U121" s="3"/>
      <c r="V121" s="3"/>
      <c r="W121" s="3"/>
      <c r="X121" s="3"/>
    </row>
    <row r="122" spans="1:24" ht="30" x14ac:dyDescent="0.25">
      <c r="A122" s="3" t="s">
        <v>1254</v>
      </c>
      <c r="B122" s="3" t="s">
        <v>20</v>
      </c>
      <c r="C122" s="12" t="s">
        <v>1159</v>
      </c>
      <c r="D122" s="12" t="s">
        <v>1255</v>
      </c>
      <c r="E122" s="3"/>
      <c r="F122" s="12"/>
      <c r="G122" s="3"/>
      <c r="H122" s="4">
        <v>43320</v>
      </c>
      <c r="I122" s="4">
        <v>43501</v>
      </c>
      <c r="J122" s="14">
        <f t="shared" si="3"/>
        <v>373.18</v>
      </c>
      <c r="K122" s="3">
        <v>1</v>
      </c>
      <c r="L122" s="13">
        <f>43.96+76.14+32.18</f>
        <v>152.28</v>
      </c>
      <c r="M122" s="3">
        <v>1</v>
      </c>
      <c r="N122" s="13">
        <f>52.8+59.92+10.05</f>
        <v>122.77</v>
      </c>
      <c r="O122" s="3">
        <v>1</v>
      </c>
      <c r="P122" s="13">
        <f>43.96+48.17+6</f>
        <v>98.13</v>
      </c>
      <c r="Q122" s="3"/>
      <c r="R122" s="13"/>
      <c r="S122" s="3"/>
      <c r="T122" s="3"/>
      <c r="U122" s="3"/>
      <c r="V122" s="3"/>
      <c r="W122" s="3"/>
      <c r="X122" s="3"/>
    </row>
    <row r="123" spans="1:24" x14ac:dyDescent="0.25">
      <c r="A123" s="3" t="s">
        <v>1272</v>
      </c>
      <c r="B123" s="3" t="s">
        <v>20</v>
      </c>
      <c r="C123" s="12" t="s">
        <v>940</v>
      </c>
      <c r="D123" s="12" t="s">
        <v>802</v>
      </c>
      <c r="E123" s="3" t="s">
        <v>4</v>
      </c>
      <c r="F123" s="12" t="s">
        <v>27</v>
      </c>
      <c r="G123" s="3" t="s">
        <v>941</v>
      </c>
      <c r="H123" s="4">
        <v>43325</v>
      </c>
      <c r="I123" s="4">
        <v>43445</v>
      </c>
      <c r="J123" s="14">
        <f t="shared" si="3"/>
        <v>7702.1100000000006</v>
      </c>
      <c r="K123" s="3">
        <v>18</v>
      </c>
      <c r="L123" s="13">
        <f>52.24+83.19+30.94</f>
        <v>166.37</v>
      </c>
      <c r="M123" s="3">
        <f>9</f>
        <v>9</v>
      </c>
      <c r="N123" s="13">
        <f>59.82+89.8+39.03</f>
        <v>188.65</v>
      </c>
      <c r="O123" s="3">
        <v>11</v>
      </c>
      <c r="P123" s="13">
        <f>53.87+89.4+34.57</f>
        <v>177.84</v>
      </c>
      <c r="Q123" s="3">
        <v>6</v>
      </c>
      <c r="R123" s="13">
        <f>54.82+87.78+32.96</f>
        <v>175.56</v>
      </c>
      <c r="S123" s="3"/>
      <c r="T123" s="3"/>
      <c r="U123" s="3"/>
      <c r="V123" s="3"/>
      <c r="W123" s="3"/>
      <c r="X123" s="3"/>
    </row>
    <row r="124" spans="1:24" x14ac:dyDescent="0.25">
      <c r="A124" s="3" t="s">
        <v>1273</v>
      </c>
      <c r="B124" s="3" t="s">
        <v>20</v>
      </c>
      <c r="C124" s="12" t="s">
        <v>1274</v>
      </c>
      <c r="D124" s="12" t="s">
        <v>802</v>
      </c>
      <c r="E124" s="3" t="s">
        <v>4</v>
      </c>
      <c r="F124" s="12" t="s">
        <v>27</v>
      </c>
      <c r="G124" s="3" t="s">
        <v>941</v>
      </c>
      <c r="H124" s="4">
        <v>43325</v>
      </c>
      <c r="I124" s="4">
        <v>43445</v>
      </c>
      <c r="J124" s="14">
        <f t="shared" si="3"/>
        <v>8800.52</v>
      </c>
      <c r="K124" s="3">
        <v>5</v>
      </c>
      <c r="L124" s="13">
        <f>59.82+89.8+39.03</f>
        <v>188.65</v>
      </c>
      <c r="M124" s="3">
        <v>27</v>
      </c>
      <c r="N124" s="13">
        <f>52.24+83.19+30.94</f>
        <v>166.37</v>
      </c>
      <c r="O124" s="3">
        <v>13</v>
      </c>
      <c r="P124" s="13">
        <f>53.87+89.4+34.57</f>
        <v>177.84</v>
      </c>
      <c r="Q124" s="3">
        <v>6</v>
      </c>
      <c r="R124" s="13">
        <f>54.82+87.78+32.96</f>
        <v>175.56</v>
      </c>
      <c r="S124" s="3"/>
      <c r="T124" s="3"/>
      <c r="U124" s="3"/>
      <c r="V124" s="3"/>
      <c r="W124" s="3"/>
      <c r="X124" s="3"/>
    </row>
    <row r="125" spans="1:24" ht="30" x14ac:dyDescent="0.25">
      <c r="A125" s="3" t="s">
        <v>1279</v>
      </c>
      <c r="B125" s="3" t="s">
        <v>20</v>
      </c>
      <c r="C125" s="12" t="s">
        <v>1280</v>
      </c>
      <c r="D125" s="12" t="s">
        <v>1281</v>
      </c>
      <c r="E125" s="3"/>
      <c r="F125" s="12"/>
      <c r="G125" s="3"/>
      <c r="H125" s="4">
        <v>43327</v>
      </c>
      <c r="I125" s="4">
        <v>43388</v>
      </c>
      <c r="J125" s="14">
        <f t="shared" si="3"/>
        <v>447.72</v>
      </c>
      <c r="K125" s="3">
        <v>7</v>
      </c>
      <c r="L125" s="13">
        <v>63.96</v>
      </c>
      <c r="M125" s="3"/>
      <c r="N125" s="13"/>
      <c r="O125" s="3"/>
      <c r="P125" s="13"/>
      <c r="Q125" s="3"/>
      <c r="R125" s="13"/>
      <c r="S125" s="3"/>
      <c r="T125" s="3"/>
      <c r="U125" s="3"/>
      <c r="V125" s="3"/>
      <c r="W125" s="3"/>
      <c r="X125" s="3"/>
    </row>
    <row r="126" spans="1:24" ht="30" x14ac:dyDescent="0.25">
      <c r="A126" s="3" t="s">
        <v>1293</v>
      </c>
      <c r="B126" s="3" t="s">
        <v>20</v>
      </c>
      <c r="C126" s="12" t="s">
        <v>1294</v>
      </c>
      <c r="D126" s="12" t="s">
        <v>1295</v>
      </c>
      <c r="E126" s="3"/>
      <c r="F126" s="12"/>
      <c r="G126" s="3"/>
      <c r="H126" s="4">
        <v>43370</v>
      </c>
      <c r="I126" s="4">
        <v>43455</v>
      </c>
      <c r="J126" s="14">
        <f t="shared" si="3"/>
        <v>3773.6000000000004</v>
      </c>
      <c r="K126" s="3">
        <v>53</v>
      </c>
      <c r="L126" s="13">
        <v>71.2</v>
      </c>
      <c r="M126" s="3"/>
      <c r="N126" s="13"/>
      <c r="O126" s="3"/>
      <c r="P126" s="13"/>
      <c r="Q126" s="3"/>
      <c r="R126" s="13"/>
      <c r="S126" s="3"/>
      <c r="T126" s="3"/>
      <c r="U126" s="3"/>
      <c r="V126" s="3"/>
      <c r="W126" s="3"/>
      <c r="X126" s="3"/>
    </row>
    <row r="127" spans="1:24" x14ac:dyDescent="0.25">
      <c r="A127" s="3" t="s">
        <v>1304</v>
      </c>
      <c r="B127" s="3" t="s">
        <v>20</v>
      </c>
      <c r="C127" s="12" t="s">
        <v>1152</v>
      </c>
      <c r="D127" s="12" t="s">
        <v>1153</v>
      </c>
      <c r="E127" s="3" t="s">
        <v>87</v>
      </c>
      <c r="F127" s="12" t="s">
        <v>27</v>
      </c>
      <c r="G127" s="3" t="s">
        <v>1154</v>
      </c>
      <c r="H127" s="4">
        <v>43354</v>
      </c>
      <c r="I127" s="4">
        <v>43557</v>
      </c>
      <c r="J127" s="14">
        <f t="shared" si="3"/>
        <v>7583.3099999999995</v>
      </c>
      <c r="K127" s="3">
        <f>17</f>
        <v>17</v>
      </c>
      <c r="L127" s="13">
        <f>52.8+59.92+10.05</f>
        <v>122.77</v>
      </c>
      <c r="M127" s="3">
        <f>24</f>
        <v>24</v>
      </c>
      <c r="N127" s="13">
        <f>43.96+76.14+33.98</f>
        <v>154.07999999999998</v>
      </c>
      <c r="O127" s="3">
        <f>10</f>
        <v>10</v>
      </c>
      <c r="P127" s="13">
        <f>52.8+87.28+39.75</f>
        <v>179.82999999999998</v>
      </c>
      <c r="Q127" s="3"/>
      <c r="R127" s="13"/>
      <c r="S127" s="3"/>
      <c r="T127" s="3"/>
      <c r="U127" s="3"/>
      <c r="V127" s="3"/>
      <c r="W127" s="3"/>
      <c r="X127" s="3"/>
    </row>
    <row r="128" spans="1:24" x14ac:dyDescent="0.25">
      <c r="A128" s="3" t="s">
        <v>1305</v>
      </c>
      <c r="B128" s="3" t="s">
        <v>20</v>
      </c>
      <c r="C128" s="12" t="s">
        <v>721</v>
      </c>
      <c r="D128" s="12" t="s">
        <v>1306</v>
      </c>
      <c r="E128" s="3"/>
      <c r="F128" s="12"/>
      <c r="G128" s="3"/>
      <c r="H128" s="4">
        <v>43340</v>
      </c>
      <c r="I128" s="4">
        <v>43461</v>
      </c>
      <c r="J128" s="14">
        <f t="shared" si="3"/>
        <v>3771.5699999999997</v>
      </c>
      <c r="K128" s="3">
        <v>46</v>
      </c>
      <c r="L128" s="13">
        <v>45.66</v>
      </c>
      <c r="M128" s="3">
        <v>31</v>
      </c>
      <c r="N128" s="13">
        <v>53.91</v>
      </c>
      <c r="O128" s="3"/>
      <c r="P128" s="13"/>
      <c r="Q128" s="3"/>
      <c r="R128" s="13"/>
      <c r="S128" s="3"/>
      <c r="T128" s="3"/>
      <c r="U128" s="3"/>
      <c r="V128" s="3"/>
      <c r="W128" s="3"/>
      <c r="X128" s="3"/>
    </row>
    <row r="129" spans="1:24" x14ac:dyDescent="0.25">
      <c r="A129" s="3" t="s">
        <v>1307</v>
      </c>
      <c r="B129" s="3" t="s">
        <v>20</v>
      </c>
      <c r="C129" s="12" t="s">
        <v>721</v>
      </c>
      <c r="D129" s="12" t="s">
        <v>1308</v>
      </c>
      <c r="E129" s="3"/>
      <c r="F129" s="12"/>
      <c r="G129" s="3"/>
      <c r="H129" s="4">
        <v>43441</v>
      </c>
      <c r="I129" s="4">
        <v>43461</v>
      </c>
      <c r="J129" s="14">
        <f t="shared" si="3"/>
        <v>3817.2299999999996</v>
      </c>
      <c r="K129" s="3">
        <v>47</v>
      </c>
      <c r="L129" s="13">
        <v>45.66</v>
      </c>
      <c r="M129" s="3">
        <v>31</v>
      </c>
      <c r="N129" s="13">
        <v>53.91</v>
      </c>
      <c r="O129" s="3"/>
      <c r="P129" s="13"/>
      <c r="Q129" s="3"/>
      <c r="R129" s="13"/>
      <c r="S129" s="3"/>
      <c r="T129" s="3"/>
      <c r="U129" s="3"/>
      <c r="V129" s="3"/>
      <c r="W129" s="3"/>
      <c r="X129" s="3"/>
    </row>
    <row r="130" spans="1:24" x14ac:dyDescent="0.25">
      <c r="A130" s="3" t="s">
        <v>1309</v>
      </c>
      <c r="B130" s="3" t="s">
        <v>20</v>
      </c>
      <c r="C130" s="12" t="s">
        <v>299</v>
      </c>
      <c r="D130" s="12" t="s">
        <v>1310</v>
      </c>
      <c r="E130" s="3"/>
      <c r="F130" s="12"/>
      <c r="G130" s="3"/>
      <c r="H130" s="4">
        <v>43343</v>
      </c>
      <c r="I130" s="4">
        <v>43466</v>
      </c>
      <c r="J130" s="14">
        <f t="shared" si="3"/>
        <v>8390.67</v>
      </c>
      <c r="K130" s="3">
        <v>68</v>
      </c>
      <c r="L130" s="13">
        <f>46.34</f>
        <v>46.34</v>
      </c>
      <c r="M130" s="3">
        <v>52</v>
      </c>
      <c r="N130" s="13">
        <v>38</v>
      </c>
      <c r="O130" s="3">
        <v>45</v>
      </c>
      <c r="P130" s="13">
        <v>54.19</v>
      </c>
      <c r="Q130" s="3">
        <v>15</v>
      </c>
      <c r="R130" s="13">
        <f>25.41+29.59</f>
        <v>55</v>
      </c>
      <c r="S130" s="3"/>
      <c r="T130" s="3"/>
      <c r="U130" s="3"/>
      <c r="V130" s="3"/>
      <c r="W130" s="3"/>
      <c r="X130" s="3"/>
    </row>
    <row r="131" spans="1:24" x14ac:dyDescent="0.25">
      <c r="A131" s="3" t="s">
        <v>1316</v>
      </c>
      <c r="B131" s="3" t="s">
        <v>20</v>
      </c>
      <c r="C131" s="12" t="s">
        <v>684</v>
      </c>
      <c r="D131" s="12" t="s">
        <v>1317</v>
      </c>
      <c r="E131" s="3"/>
      <c r="F131" s="12"/>
      <c r="G131" s="3"/>
      <c r="H131" s="4">
        <v>43348</v>
      </c>
      <c r="I131" s="4">
        <v>43559</v>
      </c>
      <c r="J131" s="14">
        <f t="shared" si="3"/>
        <v>6112.0399999999991</v>
      </c>
      <c r="K131" s="3">
        <v>2</v>
      </c>
      <c r="L131" s="13">
        <f>51.8+78.85+27.35</f>
        <v>157.99999999999997</v>
      </c>
      <c r="M131" s="3">
        <v>17</v>
      </c>
      <c r="N131" s="13">
        <f>89.34+88.8+25.2</f>
        <v>203.33999999999997</v>
      </c>
      <c r="O131" s="3">
        <v>3</v>
      </c>
      <c r="P131" s="13">
        <f>100.98+21.6</f>
        <v>122.58000000000001</v>
      </c>
      <c r="Q131" s="3">
        <v>16</v>
      </c>
      <c r="R131" s="13">
        <f>98.91+24.31</f>
        <v>123.22</v>
      </c>
      <c r="S131" s="3"/>
      <c r="T131" s="3"/>
      <c r="U131" s="3"/>
      <c r="V131" s="3"/>
      <c r="W131" s="3"/>
      <c r="X131" s="3"/>
    </row>
    <row r="132" spans="1:24" ht="30" x14ac:dyDescent="0.25">
      <c r="A132" s="3" t="s">
        <v>1318</v>
      </c>
      <c r="B132" s="3" t="s">
        <v>20</v>
      </c>
      <c r="C132" s="12" t="s">
        <v>352</v>
      </c>
      <c r="D132" s="12" t="s">
        <v>353</v>
      </c>
      <c r="E132" s="3"/>
      <c r="F132" s="12"/>
      <c r="G132" s="3"/>
      <c r="H132" s="4">
        <v>43348</v>
      </c>
      <c r="I132" s="4">
        <v>43469</v>
      </c>
      <c r="J132" s="14">
        <f t="shared" si="3"/>
        <v>1486.18</v>
      </c>
      <c r="K132" s="3">
        <v>10</v>
      </c>
      <c r="L132" s="13">
        <f>59.84+2.27</f>
        <v>62.110000000000007</v>
      </c>
      <c r="M132" s="3">
        <v>12</v>
      </c>
      <c r="N132" s="13">
        <f>68.97+3.12</f>
        <v>72.09</v>
      </c>
      <c r="O132" s="3"/>
      <c r="P132" s="13"/>
      <c r="Q132" s="3"/>
      <c r="R132" s="13"/>
      <c r="S132" s="3"/>
      <c r="T132" s="3"/>
      <c r="U132" s="3"/>
      <c r="V132" s="3"/>
      <c r="W132" s="3"/>
      <c r="X132" s="3"/>
    </row>
    <row r="133" spans="1:24" ht="30" x14ac:dyDescent="0.25">
      <c r="A133" s="3" t="s">
        <v>1330</v>
      </c>
      <c r="B133" s="3" t="s">
        <v>20</v>
      </c>
      <c r="C133" s="12" t="s">
        <v>1331</v>
      </c>
      <c r="D133" s="12" t="s">
        <v>1332</v>
      </c>
      <c r="E133" s="3"/>
      <c r="F133" s="12"/>
      <c r="G133" s="3"/>
      <c r="H133" s="4">
        <v>43353</v>
      </c>
      <c r="I133" s="4">
        <v>43489</v>
      </c>
      <c r="J133" s="14">
        <f t="shared" si="3"/>
        <v>3717.21</v>
      </c>
      <c r="K133" s="3">
        <v>54</v>
      </c>
      <c r="L133" s="13">
        <v>54.35</v>
      </c>
      <c r="M133" s="3">
        <v>5</v>
      </c>
      <c r="N133" s="13">
        <v>59.59</v>
      </c>
      <c r="O133" s="3">
        <v>4</v>
      </c>
      <c r="P133" s="13">
        <f>31.74+42.67+10.87</f>
        <v>85.28</v>
      </c>
      <c r="Q133" s="3">
        <v>2</v>
      </c>
      <c r="R133" s="13">
        <f>62.29+9.33</f>
        <v>71.62</v>
      </c>
      <c r="S133" s="3"/>
      <c r="T133" s="3"/>
      <c r="U133" s="3"/>
      <c r="V133" s="3"/>
      <c r="W133" s="3"/>
      <c r="X133" s="3"/>
    </row>
    <row r="134" spans="1:24" x14ac:dyDescent="0.25">
      <c r="A134" s="3" t="s">
        <v>1336</v>
      </c>
      <c r="B134" s="3" t="s">
        <v>20</v>
      </c>
      <c r="C134" s="12" t="s">
        <v>721</v>
      </c>
      <c r="D134" s="12" t="s">
        <v>1337</v>
      </c>
      <c r="E134" s="3"/>
      <c r="F134" s="12"/>
      <c r="G134" s="3"/>
      <c r="H134" s="4">
        <v>43356</v>
      </c>
      <c r="I134" s="4">
        <v>43477</v>
      </c>
      <c r="J134" s="14">
        <f t="shared" si="3"/>
        <v>4372.6400000000003</v>
      </c>
      <c r="K134" s="3">
        <v>49</v>
      </c>
      <c r="L134" s="13">
        <f>47.81+3.87</f>
        <v>51.68</v>
      </c>
      <c r="M134" s="3">
        <v>32</v>
      </c>
      <c r="N134" s="13">
        <f>53.91+3.6</f>
        <v>57.51</v>
      </c>
      <c r="O134" s="3"/>
      <c r="P134" s="13"/>
      <c r="Q134" s="3"/>
      <c r="R134" s="13"/>
      <c r="S134" s="3"/>
      <c r="T134" s="3"/>
      <c r="U134" s="3"/>
      <c r="V134" s="3"/>
      <c r="W134" s="3"/>
      <c r="X134" s="3"/>
    </row>
    <row r="135" spans="1:24" x14ac:dyDescent="0.25">
      <c r="A135" s="3" t="s">
        <v>1346</v>
      </c>
      <c r="B135" s="3" t="s">
        <v>20</v>
      </c>
      <c r="C135" s="12" t="s">
        <v>180</v>
      </c>
      <c r="D135" s="12" t="s">
        <v>1347</v>
      </c>
      <c r="E135" s="3"/>
      <c r="F135" s="12"/>
      <c r="G135" s="3"/>
      <c r="H135" s="4">
        <v>43361</v>
      </c>
      <c r="I135" s="4">
        <v>43482</v>
      </c>
      <c r="J135" s="14">
        <f t="shared" si="3"/>
        <v>2083.2600000000002</v>
      </c>
      <c r="K135" s="3">
        <v>6</v>
      </c>
      <c r="L135" s="13">
        <f>76.68+76.57</f>
        <v>153.25</v>
      </c>
      <c r="M135" s="3">
        <v>8</v>
      </c>
      <c r="N135" s="13">
        <f>72.04+73.43</f>
        <v>145.47000000000003</v>
      </c>
      <c r="O135" s="3"/>
      <c r="P135" s="13"/>
      <c r="Q135" s="3"/>
      <c r="R135" s="13"/>
      <c r="S135" s="3"/>
      <c r="T135" s="3"/>
      <c r="U135" s="3"/>
      <c r="V135" s="3"/>
      <c r="W135" s="3"/>
      <c r="X135" s="3"/>
    </row>
    <row r="136" spans="1:24" ht="30" x14ac:dyDescent="0.25">
      <c r="A136" s="3" t="s">
        <v>1386</v>
      </c>
      <c r="B136" s="3" t="s">
        <v>20</v>
      </c>
      <c r="C136" s="12" t="s">
        <v>1387</v>
      </c>
      <c r="D136" s="12" t="s">
        <v>589</v>
      </c>
      <c r="E136" s="3"/>
      <c r="F136" s="12"/>
      <c r="G136" s="3"/>
      <c r="H136" s="4">
        <v>43384</v>
      </c>
      <c r="I136" s="4">
        <v>43505</v>
      </c>
      <c r="J136" s="14">
        <f t="shared" si="3"/>
        <v>1343.07</v>
      </c>
      <c r="K136" s="3">
        <v>9</v>
      </c>
      <c r="L136" s="13">
        <v>149.22999999999999</v>
      </c>
      <c r="M136" s="3"/>
      <c r="N136" s="13"/>
      <c r="O136" s="3"/>
      <c r="P136" s="13"/>
      <c r="Q136" s="3"/>
      <c r="R136" s="13"/>
      <c r="S136" s="3"/>
      <c r="T136" s="3"/>
      <c r="U136" s="3"/>
      <c r="V136" s="3"/>
      <c r="W136" s="3"/>
      <c r="X136" s="3"/>
    </row>
    <row r="137" spans="1:24" x14ac:dyDescent="0.25">
      <c r="A137" s="3" t="s">
        <v>1407</v>
      </c>
      <c r="B137" s="3" t="s">
        <v>20</v>
      </c>
      <c r="C137" s="12" t="s">
        <v>1408</v>
      </c>
      <c r="D137" s="12" t="s">
        <v>1212</v>
      </c>
      <c r="E137" s="3"/>
      <c r="F137" s="12"/>
      <c r="G137" s="3"/>
      <c r="H137" s="4">
        <v>43396</v>
      </c>
      <c r="I137" s="4">
        <v>43517</v>
      </c>
      <c r="J137" s="14">
        <f t="shared" si="3"/>
        <v>10589.05</v>
      </c>
      <c r="K137" s="3">
        <v>38</v>
      </c>
      <c r="L137" s="13">
        <f>25.41+29.59+2.55</f>
        <v>57.55</v>
      </c>
      <c r="M137" s="3">
        <v>35</v>
      </c>
      <c r="N137" s="13">
        <f>38.68+45.5+6.79</f>
        <v>90.970000000000013</v>
      </c>
      <c r="O137" s="3">
        <v>65</v>
      </c>
      <c r="P137" s="13">
        <f>31.06+41.85+7.37</f>
        <v>80.28</v>
      </c>
      <c r="Q137" s="3"/>
      <c r="R137" s="13"/>
      <c r="S137" s="3"/>
      <c r="T137" s="3"/>
      <c r="U137" s="3"/>
      <c r="V137" s="3"/>
      <c r="W137" s="3"/>
      <c r="X137" s="3"/>
    </row>
    <row r="138" spans="1:24" ht="30" x14ac:dyDescent="0.25">
      <c r="A138" s="3" t="s">
        <v>1409</v>
      </c>
      <c r="B138" s="3" t="s">
        <v>20</v>
      </c>
      <c r="C138" s="12" t="s">
        <v>1408</v>
      </c>
      <c r="D138" s="12" t="s">
        <v>996</v>
      </c>
      <c r="E138" s="3"/>
      <c r="F138" s="12"/>
      <c r="G138" s="3"/>
      <c r="H138" s="4">
        <v>43441</v>
      </c>
      <c r="I138" s="4">
        <v>43515</v>
      </c>
      <c r="J138" s="14">
        <f t="shared" si="3"/>
        <v>6669.16</v>
      </c>
      <c r="K138" s="3">
        <v>46</v>
      </c>
      <c r="L138" s="13">
        <v>46.34</v>
      </c>
      <c r="M138" s="3">
        <v>108</v>
      </c>
      <c r="N138" s="13">
        <v>38</v>
      </c>
      <c r="O138" s="3">
        <v>8</v>
      </c>
      <c r="P138" s="13">
        <v>54.19</v>
      </c>
      <c r="Q138" s="3"/>
      <c r="R138" s="13"/>
      <c r="S138" s="3"/>
      <c r="T138" s="3"/>
      <c r="U138" s="3"/>
      <c r="V138" s="3"/>
      <c r="W138" s="3"/>
      <c r="X138" s="3"/>
    </row>
    <row r="139" spans="1:24" x14ac:dyDescent="0.25">
      <c r="A139" s="3" t="s">
        <v>1446</v>
      </c>
      <c r="B139" s="3" t="s">
        <v>20</v>
      </c>
      <c r="C139" s="12" t="s">
        <v>1447</v>
      </c>
      <c r="D139" s="12" t="s">
        <v>1448</v>
      </c>
      <c r="E139" s="3"/>
      <c r="F139" s="12"/>
      <c r="G139" s="3"/>
      <c r="H139" s="4">
        <v>43417</v>
      </c>
      <c r="I139" s="4">
        <v>43532</v>
      </c>
      <c r="J139" s="14">
        <f t="shared" si="3"/>
        <v>5049.5599999999995</v>
      </c>
      <c r="K139" s="3">
        <v>41</v>
      </c>
      <c r="L139" s="13">
        <v>123.16</v>
      </c>
      <c r="M139" s="3"/>
      <c r="N139" s="13"/>
      <c r="O139" s="3"/>
      <c r="P139" s="13"/>
      <c r="Q139" s="3"/>
      <c r="R139" s="13"/>
      <c r="S139" s="3"/>
      <c r="T139" s="3"/>
      <c r="U139" s="3"/>
      <c r="V139" s="3"/>
      <c r="W139" s="3"/>
      <c r="X139" s="3"/>
    </row>
    <row r="140" spans="1:24" x14ac:dyDescent="0.25">
      <c r="A140" s="3" t="s">
        <v>1449</v>
      </c>
      <c r="B140" s="3" t="s">
        <v>20</v>
      </c>
      <c r="C140" s="12" t="s">
        <v>1447</v>
      </c>
      <c r="D140" s="12" t="s">
        <v>1450</v>
      </c>
      <c r="E140" s="3"/>
      <c r="F140" s="12"/>
      <c r="G140" s="3"/>
      <c r="H140" s="4">
        <v>43417</v>
      </c>
      <c r="I140" s="4">
        <v>43532</v>
      </c>
      <c r="J140" s="14">
        <f t="shared" si="3"/>
        <v>3959.7799999999997</v>
      </c>
      <c r="K140" s="3">
        <v>41</v>
      </c>
      <c r="L140" s="13">
        <v>96.58</v>
      </c>
      <c r="M140" s="3"/>
      <c r="N140" s="13"/>
      <c r="O140" s="3"/>
      <c r="P140" s="13"/>
      <c r="Q140" s="3"/>
      <c r="R140" s="13"/>
      <c r="S140" s="3"/>
      <c r="T140" s="3"/>
      <c r="U140" s="3"/>
      <c r="V140" s="3"/>
      <c r="W140" s="3"/>
      <c r="X140" s="3"/>
    </row>
    <row r="141" spans="1:24" ht="30" x14ac:dyDescent="0.25">
      <c r="A141" s="3" t="s">
        <v>1463</v>
      </c>
      <c r="B141" s="3" t="s">
        <v>20</v>
      </c>
      <c r="C141" s="12" t="s">
        <v>1464</v>
      </c>
      <c r="D141" s="12" t="s">
        <v>1465</v>
      </c>
      <c r="E141" s="3"/>
      <c r="F141" s="12"/>
      <c r="G141" s="3"/>
      <c r="H141" s="4">
        <v>43418</v>
      </c>
      <c r="I141" s="4">
        <v>43534</v>
      </c>
      <c r="J141" s="14">
        <f t="shared" si="3"/>
        <v>2093.7200000000003</v>
      </c>
      <c r="K141" s="3">
        <v>1</v>
      </c>
      <c r="L141" s="13">
        <f>43.5+53.4+10.99</f>
        <v>107.89</v>
      </c>
      <c r="M141" s="3">
        <v>1</v>
      </c>
      <c r="N141" s="13">
        <f>59.56+56.43+4.86</f>
        <v>120.85000000000001</v>
      </c>
      <c r="O141" s="3">
        <v>4</v>
      </c>
      <c r="P141" s="13">
        <f>45.48+71.31+37.08</f>
        <v>153.87</v>
      </c>
      <c r="Q141" s="3">
        <v>3</v>
      </c>
      <c r="R141" s="13">
        <f>45.48+71.31+35.75</f>
        <v>152.54</v>
      </c>
      <c r="S141" s="3">
        <v>3</v>
      </c>
      <c r="T141" s="3">
        <f>51.9+78.21+27.75</f>
        <v>157.85999999999999</v>
      </c>
      <c r="U141" s="3">
        <v>2</v>
      </c>
      <c r="V141" s="3">
        <f>51.9+78.21+29.04</f>
        <v>159.14999999999998</v>
      </c>
      <c r="W141" s="3"/>
      <c r="X141" s="3"/>
    </row>
    <row r="142" spans="1:24" ht="30" x14ac:dyDescent="0.25">
      <c r="A142" s="3" t="s">
        <v>1466</v>
      </c>
      <c r="B142" s="3" t="s">
        <v>20</v>
      </c>
      <c r="C142" s="12" t="s">
        <v>352</v>
      </c>
      <c r="D142" s="12" t="s">
        <v>1006</v>
      </c>
      <c r="E142" s="3"/>
      <c r="F142" s="12"/>
      <c r="G142" s="3"/>
      <c r="H142" s="4">
        <v>43417</v>
      </c>
      <c r="I142" s="4">
        <v>43536</v>
      </c>
      <c r="J142" s="14">
        <f t="shared" si="3"/>
        <v>3062.0200000000004</v>
      </c>
      <c r="K142" s="3">
        <v>25</v>
      </c>
      <c r="L142" s="13">
        <f>59.84+2.27</f>
        <v>62.110000000000007</v>
      </c>
      <c r="M142" s="3">
        <v>14</v>
      </c>
      <c r="N142" s="13">
        <f>68.97+3.12</f>
        <v>72.09</v>
      </c>
      <c r="O142" s="3">
        <v>7</v>
      </c>
      <c r="P142" s="13">
        <f>32.35+35.1+3.98</f>
        <v>71.430000000000007</v>
      </c>
      <c r="Q142" s="3"/>
      <c r="R142" s="13"/>
      <c r="S142" s="3"/>
      <c r="T142" s="3"/>
      <c r="U142" s="3"/>
      <c r="V142" s="3"/>
      <c r="W142" s="3"/>
      <c r="X142" s="3"/>
    </row>
    <row r="143" spans="1:24" x14ac:dyDescent="0.25">
      <c r="A143" s="3" t="s">
        <v>1475</v>
      </c>
      <c r="B143" s="3" t="s">
        <v>20</v>
      </c>
      <c r="C143" s="12" t="s">
        <v>1476</v>
      </c>
      <c r="D143" s="12" t="s">
        <v>1477</v>
      </c>
      <c r="E143" s="3"/>
      <c r="F143" s="12"/>
      <c r="G143" s="3"/>
      <c r="H143" s="4">
        <v>43417</v>
      </c>
      <c r="I143" s="4">
        <v>43628</v>
      </c>
      <c r="J143" s="14">
        <f t="shared" ref="J143:J169" si="4">(K143*L143)+(M143*N143)+(O143*P143)+(Q143*R143)+(S143*T143)+(U143*V143)+(W143*X143)</f>
        <v>4272.87</v>
      </c>
      <c r="K143" s="3">
        <v>16</v>
      </c>
      <c r="L143" s="13">
        <f>54.44+84.18+34.55</f>
        <v>173.17000000000002</v>
      </c>
      <c r="M143" s="3">
        <v>5</v>
      </c>
      <c r="N143" s="13">
        <f>75.49+47.6+31.6</f>
        <v>154.69</v>
      </c>
      <c r="O143" s="3">
        <v>5</v>
      </c>
      <c r="P143" s="13">
        <f>72.6+49.05+24.09</f>
        <v>145.73999999999998</v>
      </c>
      <c r="Q143" s="3"/>
      <c r="R143" s="13"/>
      <c r="S143" s="3"/>
      <c r="T143" s="3"/>
      <c r="U143" s="3"/>
      <c r="V143" s="3"/>
      <c r="W143" s="3"/>
      <c r="X143" s="3"/>
    </row>
    <row r="144" spans="1:24" x14ac:dyDescent="0.25">
      <c r="A144" s="3" t="s">
        <v>1480</v>
      </c>
      <c r="B144" s="3" t="s">
        <v>20</v>
      </c>
      <c r="C144" s="12" t="s">
        <v>684</v>
      </c>
      <c r="D144" s="12" t="s">
        <v>1119</v>
      </c>
      <c r="E144" s="3"/>
      <c r="F144" s="12"/>
      <c r="G144" s="3"/>
      <c r="H144" s="4">
        <v>43424</v>
      </c>
      <c r="I144" s="4">
        <v>43541</v>
      </c>
      <c r="J144" s="14">
        <f t="shared" si="4"/>
        <v>561.52</v>
      </c>
      <c r="K144" s="3">
        <v>1</v>
      </c>
      <c r="L144" s="13">
        <v>157.68</v>
      </c>
      <c r="M144" s="3">
        <v>1</v>
      </c>
      <c r="N144" s="13">
        <v>143.65</v>
      </c>
      <c r="O144" s="3">
        <v>1</v>
      </c>
      <c r="P144" s="13">
        <v>138.44999999999999</v>
      </c>
      <c r="Q144" s="3">
        <v>1</v>
      </c>
      <c r="R144" s="13">
        <v>121.74</v>
      </c>
      <c r="S144" s="3"/>
      <c r="T144" s="3"/>
      <c r="U144" s="3"/>
      <c r="V144" s="3"/>
      <c r="W144" s="3"/>
      <c r="X144" s="3"/>
    </row>
    <row r="145" spans="1:24" x14ac:dyDescent="0.25">
      <c r="A145" s="3" t="s">
        <v>1493</v>
      </c>
      <c r="B145" s="3" t="s">
        <v>20</v>
      </c>
      <c r="C145" s="12" t="s">
        <v>684</v>
      </c>
      <c r="D145" s="12" t="s">
        <v>1317</v>
      </c>
      <c r="E145" s="3"/>
      <c r="F145" s="12"/>
      <c r="G145" s="3"/>
      <c r="H145" s="4">
        <v>43427</v>
      </c>
      <c r="I145" s="4">
        <v>43563</v>
      </c>
      <c r="J145" s="14">
        <f t="shared" si="4"/>
        <v>4708.5999999999995</v>
      </c>
      <c r="K145" s="3">
        <v>20</v>
      </c>
      <c r="L145" s="13">
        <f>51.8+78.85+27.45</f>
        <v>158.09999999999997</v>
      </c>
      <c r="M145" s="3">
        <v>7</v>
      </c>
      <c r="N145" s="13">
        <f>89.34+88.8+25.2</f>
        <v>203.33999999999997</v>
      </c>
      <c r="O145" s="3">
        <v>1</v>
      </c>
      <c r="P145" s="13">
        <f>98.91+24.31</f>
        <v>123.22</v>
      </c>
      <c r="Q145" s="3"/>
      <c r="R145" s="13"/>
      <c r="S145" s="3"/>
      <c r="T145" s="3"/>
      <c r="U145" s="3"/>
      <c r="V145" s="3"/>
      <c r="W145" s="3"/>
      <c r="X145" s="3"/>
    </row>
    <row r="146" spans="1:24" x14ac:dyDescent="0.25">
      <c r="A146" s="3" t="s">
        <v>1545</v>
      </c>
      <c r="B146" s="3" t="s">
        <v>20</v>
      </c>
      <c r="C146" s="12" t="s">
        <v>1546</v>
      </c>
      <c r="D146" s="12" t="s">
        <v>1547</v>
      </c>
      <c r="E146" s="3"/>
      <c r="F146" s="12"/>
      <c r="G146" s="3"/>
      <c r="H146" s="4">
        <v>43494</v>
      </c>
      <c r="I146" s="4">
        <v>43698</v>
      </c>
      <c r="J146" s="14">
        <f t="shared" si="4"/>
        <v>10669.359999999997</v>
      </c>
      <c r="K146" s="3">
        <v>18</v>
      </c>
      <c r="L146" s="13">
        <f>62.44+93.19+39.26</f>
        <v>194.89</v>
      </c>
      <c r="M146" s="3">
        <v>14</v>
      </c>
      <c r="N146" s="13">
        <f>62.3+87.16+33.23</f>
        <v>182.68999999999997</v>
      </c>
      <c r="O146" s="3">
        <v>13</v>
      </c>
      <c r="P146" s="13">
        <f>63.77+83.65+26.34</f>
        <v>173.76000000000002</v>
      </c>
      <c r="Q146" s="3">
        <v>15</v>
      </c>
      <c r="R146" s="13">
        <f>62.92+77.46+15.94</f>
        <v>156.32</v>
      </c>
      <c r="S146" s="3"/>
      <c r="T146" s="3"/>
      <c r="U146" s="3"/>
      <c r="V146" s="3"/>
      <c r="W146" s="3"/>
      <c r="X146" s="3"/>
    </row>
    <row r="147" spans="1:24" ht="30" x14ac:dyDescent="0.25">
      <c r="A147" s="3" t="s">
        <v>1551</v>
      </c>
      <c r="B147" s="3" t="s">
        <v>20</v>
      </c>
      <c r="C147" s="12" t="s">
        <v>1552</v>
      </c>
      <c r="D147" s="12" t="s">
        <v>1553</v>
      </c>
      <c r="E147" s="3"/>
      <c r="F147" s="12"/>
      <c r="G147" s="3"/>
      <c r="H147" s="4">
        <v>43489</v>
      </c>
      <c r="I147" s="4">
        <v>43700</v>
      </c>
      <c r="J147" s="14">
        <f t="shared" si="4"/>
        <v>1505.33</v>
      </c>
      <c r="K147" s="3">
        <v>3</v>
      </c>
      <c r="L147" s="13">
        <f t="shared" ref="L147:L154" si="5">48.78+59.92+14.1</f>
        <v>122.8</v>
      </c>
      <c r="M147" s="3">
        <v>5</v>
      </c>
      <c r="N147" s="13">
        <f t="shared" ref="N147:N154" si="6">51+65.78+17.67</f>
        <v>134.44999999999999</v>
      </c>
      <c r="O147" s="3">
        <v>1</v>
      </c>
      <c r="P147" s="13">
        <f t="shared" ref="P147:P154" si="7">51.6+72.88+24.86</f>
        <v>149.33999999999997</v>
      </c>
      <c r="Q147" s="3">
        <f>2</f>
        <v>2</v>
      </c>
      <c r="R147" s="13">
        <f t="shared" ref="R147:R154" si="8">53.4+77.01+27.26</f>
        <v>157.66999999999999</v>
      </c>
      <c r="S147" s="3"/>
      <c r="T147" s="3"/>
      <c r="U147" s="3"/>
      <c r="V147" s="3"/>
      <c r="W147" s="3"/>
      <c r="X147" s="3"/>
    </row>
    <row r="148" spans="1:24" ht="30" x14ac:dyDescent="0.25">
      <c r="A148" s="3" t="s">
        <v>1554</v>
      </c>
      <c r="B148" s="3" t="s">
        <v>20</v>
      </c>
      <c r="C148" s="12" t="s">
        <v>1552</v>
      </c>
      <c r="D148" s="12" t="s">
        <v>1553</v>
      </c>
      <c r="E148" s="3"/>
      <c r="F148" s="12"/>
      <c r="G148" s="3"/>
      <c r="H148" s="4">
        <v>43489</v>
      </c>
      <c r="I148" s="4">
        <v>43700</v>
      </c>
      <c r="J148" s="14">
        <f t="shared" si="4"/>
        <v>1397.4199999999998</v>
      </c>
      <c r="K148" s="3">
        <v>2</v>
      </c>
      <c r="L148" s="13">
        <f t="shared" si="5"/>
        <v>122.8</v>
      </c>
      <c r="M148" s="3">
        <v>4</v>
      </c>
      <c r="N148" s="13">
        <f t="shared" si="6"/>
        <v>134.44999999999999</v>
      </c>
      <c r="O148" s="3">
        <v>2</v>
      </c>
      <c r="P148" s="13">
        <f t="shared" si="7"/>
        <v>149.33999999999997</v>
      </c>
      <c r="Q148" s="3">
        <v>2</v>
      </c>
      <c r="R148" s="13">
        <f t="shared" si="8"/>
        <v>157.66999999999999</v>
      </c>
      <c r="S148" s="3"/>
      <c r="T148" s="3"/>
      <c r="U148" s="3"/>
      <c r="V148" s="3"/>
      <c r="W148" s="3"/>
      <c r="X148" s="3"/>
    </row>
    <row r="149" spans="1:24" ht="30" x14ac:dyDescent="0.25">
      <c r="A149" s="3" t="s">
        <v>1555</v>
      </c>
      <c r="B149" s="3" t="s">
        <v>20</v>
      </c>
      <c r="C149" s="12" t="s">
        <v>1552</v>
      </c>
      <c r="D149" s="12" t="s">
        <v>1553</v>
      </c>
      <c r="E149" s="3"/>
      <c r="F149" s="12"/>
      <c r="G149" s="3"/>
      <c r="H149" s="4">
        <v>43489</v>
      </c>
      <c r="I149" s="4">
        <v>43700</v>
      </c>
      <c r="J149" s="14">
        <f t="shared" si="4"/>
        <v>1397.4199999999998</v>
      </c>
      <c r="K149" s="3">
        <v>2</v>
      </c>
      <c r="L149" s="13">
        <f t="shared" si="5"/>
        <v>122.8</v>
      </c>
      <c r="M149" s="3">
        <v>4</v>
      </c>
      <c r="N149" s="13">
        <f t="shared" si="6"/>
        <v>134.44999999999999</v>
      </c>
      <c r="O149" s="3">
        <v>2</v>
      </c>
      <c r="P149" s="13">
        <f t="shared" si="7"/>
        <v>149.33999999999997</v>
      </c>
      <c r="Q149" s="3">
        <v>2</v>
      </c>
      <c r="R149" s="13">
        <f t="shared" si="8"/>
        <v>157.66999999999999</v>
      </c>
      <c r="S149" s="3"/>
      <c r="T149" s="3"/>
      <c r="U149" s="3"/>
      <c r="V149" s="3"/>
      <c r="W149" s="3"/>
      <c r="X149" s="3"/>
    </row>
    <row r="150" spans="1:24" ht="30" x14ac:dyDescent="0.25">
      <c r="A150" s="3" t="s">
        <v>1556</v>
      </c>
      <c r="B150" s="3" t="s">
        <v>20</v>
      </c>
      <c r="C150" s="12" t="s">
        <v>1552</v>
      </c>
      <c r="D150" s="12" t="s">
        <v>1553</v>
      </c>
      <c r="E150" s="3"/>
      <c r="F150" s="12"/>
      <c r="G150" s="3"/>
      <c r="H150" s="4">
        <v>43489</v>
      </c>
      <c r="I150" s="4">
        <v>43700</v>
      </c>
      <c r="J150" s="14">
        <f t="shared" si="4"/>
        <v>1385.7699999999998</v>
      </c>
      <c r="K150" s="3">
        <v>3</v>
      </c>
      <c r="L150" s="13">
        <f t="shared" si="5"/>
        <v>122.8</v>
      </c>
      <c r="M150" s="3">
        <v>3</v>
      </c>
      <c r="N150" s="13">
        <f t="shared" si="6"/>
        <v>134.44999999999999</v>
      </c>
      <c r="O150" s="3">
        <v>2</v>
      </c>
      <c r="P150" s="13">
        <f t="shared" si="7"/>
        <v>149.33999999999997</v>
      </c>
      <c r="Q150" s="3">
        <v>2</v>
      </c>
      <c r="R150" s="13">
        <f t="shared" si="8"/>
        <v>157.66999999999999</v>
      </c>
      <c r="S150" s="3"/>
      <c r="T150" s="3"/>
      <c r="U150" s="3"/>
      <c r="V150" s="3"/>
      <c r="W150" s="3"/>
      <c r="X150" s="3"/>
    </row>
    <row r="151" spans="1:24" ht="30" x14ac:dyDescent="0.25">
      <c r="A151" s="3" t="s">
        <v>1557</v>
      </c>
      <c r="B151" s="3" t="s">
        <v>20</v>
      </c>
      <c r="C151" s="12" t="s">
        <v>1552</v>
      </c>
      <c r="D151" s="12" t="s">
        <v>1553</v>
      </c>
      <c r="E151" s="3"/>
      <c r="F151" s="12"/>
      <c r="G151" s="3"/>
      <c r="H151" s="4">
        <v>43489</v>
      </c>
      <c r="I151" s="4">
        <v>43700</v>
      </c>
      <c r="J151" s="14">
        <f t="shared" si="4"/>
        <v>1262.9699999999998</v>
      </c>
      <c r="K151" s="3">
        <v>2</v>
      </c>
      <c r="L151" s="13">
        <f t="shared" si="5"/>
        <v>122.8</v>
      </c>
      <c r="M151" s="3">
        <v>3</v>
      </c>
      <c r="N151" s="13">
        <f t="shared" si="6"/>
        <v>134.44999999999999</v>
      </c>
      <c r="O151" s="3">
        <v>2</v>
      </c>
      <c r="P151" s="13">
        <f t="shared" si="7"/>
        <v>149.33999999999997</v>
      </c>
      <c r="Q151" s="3">
        <v>2</v>
      </c>
      <c r="R151" s="13">
        <f t="shared" si="8"/>
        <v>157.66999999999999</v>
      </c>
      <c r="S151" s="3"/>
      <c r="T151" s="3"/>
      <c r="U151" s="3"/>
      <c r="V151" s="3"/>
      <c r="W151" s="3"/>
      <c r="X151" s="3"/>
    </row>
    <row r="152" spans="1:24" ht="30" x14ac:dyDescent="0.25">
      <c r="A152" s="3" t="s">
        <v>1558</v>
      </c>
      <c r="B152" s="3" t="s">
        <v>20</v>
      </c>
      <c r="C152" s="12" t="s">
        <v>1552</v>
      </c>
      <c r="D152" s="12" t="s">
        <v>1553</v>
      </c>
      <c r="E152" s="3"/>
      <c r="F152" s="12"/>
      <c r="G152" s="3"/>
      <c r="H152" s="4">
        <v>43489</v>
      </c>
      <c r="I152" s="4">
        <v>43700</v>
      </c>
      <c r="J152" s="14">
        <f t="shared" si="4"/>
        <v>1385.7699999999998</v>
      </c>
      <c r="K152" s="3">
        <v>3</v>
      </c>
      <c r="L152" s="13">
        <f t="shared" si="5"/>
        <v>122.8</v>
      </c>
      <c r="M152" s="3">
        <v>3</v>
      </c>
      <c r="N152" s="13">
        <f t="shared" si="6"/>
        <v>134.44999999999999</v>
      </c>
      <c r="O152" s="3">
        <v>2</v>
      </c>
      <c r="P152" s="13">
        <f t="shared" si="7"/>
        <v>149.33999999999997</v>
      </c>
      <c r="Q152" s="3">
        <v>2</v>
      </c>
      <c r="R152" s="13">
        <f t="shared" si="8"/>
        <v>157.66999999999999</v>
      </c>
      <c r="S152" s="3"/>
      <c r="T152" s="3"/>
      <c r="U152" s="3"/>
      <c r="V152" s="3"/>
      <c r="W152" s="3"/>
      <c r="X152" s="3"/>
    </row>
    <row r="153" spans="1:24" ht="30" x14ac:dyDescent="0.25">
      <c r="A153" s="3" t="s">
        <v>1559</v>
      </c>
      <c r="B153" s="3" t="s">
        <v>20</v>
      </c>
      <c r="C153" s="12" t="s">
        <v>1552</v>
      </c>
      <c r="D153" s="12" t="s">
        <v>1553</v>
      </c>
      <c r="E153" s="3"/>
      <c r="F153" s="12"/>
      <c r="G153" s="3"/>
      <c r="H153" s="4">
        <v>43489</v>
      </c>
      <c r="I153" s="4">
        <v>43700</v>
      </c>
      <c r="J153" s="14">
        <f t="shared" si="4"/>
        <v>1105.3</v>
      </c>
      <c r="K153" s="3">
        <v>2</v>
      </c>
      <c r="L153" s="13">
        <f t="shared" si="5"/>
        <v>122.8</v>
      </c>
      <c r="M153" s="3">
        <v>3</v>
      </c>
      <c r="N153" s="13">
        <f t="shared" si="6"/>
        <v>134.44999999999999</v>
      </c>
      <c r="O153" s="3">
        <v>2</v>
      </c>
      <c r="P153" s="13">
        <f t="shared" si="7"/>
        <v>149.33999999999997</v>
      </c>
      <c r="Q153" s="3">
        <v>1</v>
      </c>
      <c r="R153" s="13">
        <f t="shared" si="8"/>
        <v>157.66999999999999</v>
      </c>
      <c r="S153" s="3"/>
      <c r="T153" s="3"/>
      <c r="U153" s="3"/>
      <c r="V153" s="3"/>
      <c r="W153" s="3"/>
      <c r="X153" s="3"/>
    </row>
    <row r="154" spans="1:24" ht="30" x14ac:dyDescent="0.25">
      <c r="A154" s="3" t="s">
        <v>1560</v>
      </c>
      <c r="B154" s="3" t="s">
        <v>20</v>
      </c>
      <c r="C154" s="12" t="s">
        <v>1552</v>
      </c>
      <c r="D154" s="12" t="s">
        <v>1553</v>
      </c>
      <c r="E154" s="3"/>
      <c r="F154" s="12"/>
      <c r="G154" s="3"/>
      <c r="H154" s="4">
        <v>43489</v>
      </c>
      <c r="I154" s="4">
        <v>43700</v>
      </c>
      <c r="J154" s="14">
        <f t="shared" si="4"/>
        <v>1105.3</v>
      </c>
      <c r="K154" s="3">
        <v>2</v>
      </c>
      <c r="L154" s="13">
        <f t="shared" si="5"/>
        <v>122.8</v>
      </c>
      <c r="M154" s="3">
        <v>3</v>
      </c>
      <c r="N154" s="13">
        <f t="shared" si="6"/>
        <v>134.44999999999999</v>
      </c>
      <c r="O154" s="3">
        <v>2</v>
      </c>
      <c r="P154" s="13">
        <f t="shared" si="7"/>
        <v>149.33999999999997</v>
      </c>
      <c r="Q154" s="3">
        <v>1</v>
      </c>
      <c r="R154" s="13">
        <f t="shared" si="8"/>
        <v>157.66999999999999</v>
      </c>
      <c r="S154" s="3"/>
      <c r="T154" s="3"/>
      <c r="U154" s="3"/>
      <c r="V154" s="3"/>
      <c r="W154" s="3"/>
      <c r="X154" s="3"/>
    </row>
    <row r="155" spans="1:24" x14ac:dyDescent="0.25">
      <c r="A155" s="3" t="s">
        <v>1572</v>
      </c>
      <c r="B155" s="3" t="s">
        <v>20</v>
      </c>
      <c r="C155" s="12" t="s">
        <v>1573</v>
      </c>
      <c r="D155" s="12" t="s">
        <v>1574</v>
      </c>
      <c r="E155" s="3"/>
      <c r="F155" s="12"/>
      <c r="G155" s="3"/>
      <c r="H155" s="4">
        <v>43490</v>
      </c>
      <c r="I155" s="4">
        <v>43704</v>
      </c>
      <c r="J155" s="14">
        <f t="shared" si="4"/>
        <v>3915.0600000000004</v>
      </c>
      <c r="K155" s="3">
        <v>2</v>
      </c>
      <c r="L155" s="13">
        <f>89.23+107.75</f>
        <v>196.98000000000002</v>
      </c>
      <c r="M155" s="3">
        <v>9</v>
      </c>
      <c r="N155" s="13">
        <f>69.2+104.7</f>
        <v>173.9</v>
      </c>
      <c r="O155" s="3">
        <v>9</v>
      </c>
      <c r="P155" s="13">
        <f>78+87.15</f>
        <v>165.15</v>
      </c>
      <c r="Q155" s="3">
        <v>3</v>
      </c>
      <c r="R155" s="13">
        <f>76.65+79.9</f>
        <v>156.55000000000001</v>
      </c>
      <c r="S155" s="3"/>
      <c r="T155" s="3"/>
      <c r="U155" s="3"/>
      <c r="V155" s="3"/>
      <c r="W155" s="3"/>
      <c r="X155" s="3"/>
    </row>
    <row r="156" spans="1:24" x14ac:dyDescent="0.25">
      <c r="A156" s="3" t="s">
        <v>1578</v>
      </c>
      <c r="B156" s="3" t="s">
        <v>20</v>
      </c>
      <c r="C156" s="12" t="s">
        <v>606</v>
      </c>
      <c r="D156" s="12" t="s">
        <v>903</v>
      </c>
      <c r="E156" s="3"/>
      <c r="F156" s="12"/>
      <c r="G156" s="3"/>
      <c r="H156" s="4">
        <v>43494</v>
      </c>
      <c r="I156" s="4">
        <v>43615</v>
      </c>
      <c r="J156" s="14">
        <f t="shared" si="4"/>
        <v>2444.4</v>
      </c>
      <c r="K156" s="3">
        <v>21</v>
      </c>
      <c r="L156" s="13">
        <v>116.4</v>
      </c>
      <c r="M156" s="3"/>
      <c r="N156" s="13"/>
      <c r="O156" s="3"/>
      <c r="P156" s="13"/>
      <c r="Q156" s="3"/>
      <c r="R156" s="13"/>
      <c r="S156" s="3"/>
      <c r="T156" s="3"/>
      <c r="U156" s="3"/>
      <c r="V156" s="3"/>
      <c r="W156" s="3"/>
      <c r="X156" s="3"/>
    </row>
    <row r="157" spans="1:24" ht="30" x14ac:dyDescent="0.25">
      <c r="A157" s="3" t="s">
        <v>1579</v>
      </c>
      <c r="B157" s="3" t="s">
        <v>20</v>
      </c>
      <c r="C157" s="12" t="s">
        <v>1546</v>
      </c>
      <c r="D157" s="12" t="s">
        <v>1580</v>
      </c>
      <c r="E157" s="3"/>
      <c r="F157" s="12"/>
      <c r="G157" s="3"/>
      <c r="H157" s="4">
        <v>43496</v>
      </c>
      <c r="I157" s="4">
        <v>43680</v>
      </c>
      <c r="J157" s="14">
        <f t="shared" si="4"/>
        <v>10759.17</v>
      </c>
      <c r="K157" s="3">
        <f>49</f>
        <v>49</v>
      </c>
      <c r="L157" s="13">
        <f>44.09+51.39+9.7</f>
        <v>105.18</v>
      </c>
      <c r="M157" s="3">
        <v>27</v>
      </c>
      <c r="N157" s="13">
        <f>51.72+57.9+8.48</f>
        <v>118.10000000000001</v>
      </c>
      <c r="O157" s="3">
        <v>15</v>
      </c>
      <c r="P157" s="13">
        <f>51.5+75.2+34.41</f>
        <v>161.11000000000001</v>
      </c>
      <c r="Q157" s="3"/>
      <c r="R157" s="13"/>
      <c r="S157" s="3"/>
      <c r="T157" s="3"/>
      <c r="U157" s="3"/>
      <c r="V157" s="3"/>
      <c r="W157" s="3"/>
      <c r="X157" s="3"/>
    </row>
    <row r="158" spans="1:24" x14ac:dyDescent="0.25">
      <c r="A158" s="3" t="s">
        <v>1601</v>
      </c>
      <c r="B158" s="3" t="s">
        <v>20</v>
      </c>
      <c r="C158" s="12" t="s">
        <v>721</v>
      </c>
      <c r="D158" s="12" t="s">
        <v>1602</v>
      </c>
      <c r="E158" s="3"/>
      <c r="F158" s="12"/>
      <c r="G158" s="3"/>
      <c r="H158" s="4">
        <v>43522</v>
      </c>
      <c r="I158" s="4">
        <v>43643</v>
      </c>
      <c r="J158" s="14">
        <f t="shared" si="4"/>
        <v>3037.17</v>
      </c>
      <c r="K158" s="3">
        <v>25</v>
      </c>
      <c r="L158" s="13">
        <f>53.91</f>
        <v>53.91</v>
      </c>
      <c r="M158" s="3">
        <v>37</v>
      </c>
      <c r="N158" s="13">
        <v>45.66</v>
      </c>
      <c r="O158" s="3"/>
      <c r="P158" s="13"/>
      <c r="Q158" s="3"/>
      <c r="R158" s="13"/>
      <c r="S158" s="3"/>
      <c r="T158" s="3"/>
      <c r="U158" s="3"/>
      <c r="V158" s="3"/>
      <c r="W158" s="3"/>
      <c r="X158" s="3"/>
    </row>
    <row r="159" spans="1:24" ht="30" x14ac:dyDescent="0.25">
      <c r="A159" s="3" t="s">
        <v>1511</v>
      </c>
      <c r="B159" s="3" t="s">
        <v>20</v>
      </c>
      <c r="C159" s="12" t="s">
        <v>1512</v>
      </c>
      <c r="D159" s="12" t="s">
        <v>1513</v>
      </c>
      <c r="E159" s="3"/>
      <c r="F159" s="12"/>
      <c r="G159" s="3"/>
      <c r="H159" s="4">
        <v>43522</v>
      </c>
      <c r="I159" s="4">
        <v>43644</v>
      </c>
      <c r="J159" s="14">
        <f t="shared" si="4"/>
        <v>14146.98</v>
      </c>
      <c r="K159" s="3">
        <v>330</v>
      </c>
      <c r="L159" s="13">
        <v>38.15</v>
      </c>
      <c r="M159" s="3">
        <v>48</v>
      </c>
      <c r="N159" s="13">
        <v>6.76</v>
      </c>
      <c r="O159" s="3">
        <v>50</v>
      </c>
      <c r="P159" s="13">
        <v>24.66</v>
      </c>
      <c r="Q159" s="3"/>
      <c r="R159" s="13"/>
      <c r="S159" s="3"/>
      <c r="T159" s="3"/>
      <c r="U159" s="3"/>
      <c r="V159" s="3"/>
      <c r="W159" s="3"/>
      <c r="X159" s="3"/>
    </row>
    <row r="160" spans="1:24" x14ac:dyDescent="0.25">
      <c r="A160" s="3" t="s">
        <v>1611</v>
      </c>
      <c r="B160" s="3" t="s">
        <v>20</v>
      </c>
      <c r="C160" s="12" t="s">
        <v>1476</v>
      </c>
      <c r="D160" s="12" t="s">
        <v>762</v>
      </c>
      <c r="E160" s="3"/>
      <c r="F160" s="12"/>
      <c r="G160" s="3"/>
      <c r="H160" s="4">
        <v>43528</v>
      </c>
      <c r="I160" s="4">
        <v>43647</v>
      </c>
      <c r="J160" s="14">
        <f t="shared" si="4"/>
        <v>6962.9699999999993</v>
      </c>
      <c r="K160" s="3">
        <v>17</v>
      </c>
      <c r="L160" s="13">
        <f>49.05+72.6+24.09</f>
        <v>145.73999999999998</v>
      </c>
      <c r="M160" s="3">
        <v>17</v>
      </c>
      <c r="N160" s="13">
        <f>54.43+84.19+34.55</f>
        <v>173.17000000000002</v>
      </c>
      <c r="O160" s="3">
        <v>10</v>
      </c>
      <c r="P160" s="13">
        <f>47.06+75.49+31.6</f>
        <v>154.15</v>
      </c>
      <c r="Q160" s="3"/>
      <c r="R160" s="13"/>
      <c r="S160" s="3"/>
      <c r="T160" s="3"/>
      <c r="U160" s="3"/>
      <c r="V160" s="3"/>
      <c r="W160" s="3"/>
      <c r="X160" s="3"/>
    </row>
    <row r="161" spans="1:24" ht="30" x14ac:dyDescent="0.25">
      <c r="A161" s="3" t="s">
        <v>1612</v>
      </c>
      <c r="B161" s="3" t="s">
        <v>20</v>
      </c>
      <c r="C161" s="12" t="s">
        <v>1613</v>
      </c>
      <c r="D161" s="12" t="s">
        <v>1614</v>
      </c>
      <c r="E161" s="3"/>
      <c r="F161" s="12"/>
      <c r="G161" s="3"/>
      <c r="H161" s="4">
        <v>43528</v>
      </c>
      <c r="I161" s="4">
        <v>43589</v>
      </c>
      <c r="J161" s="14">
        <f t="shared" si="4"/>
        <v>425.4</v>
      </c>
      <c r="K161" s="3">
        <v>5</v>
      </c>
      <c r="L161" s="13">
        <v>85.08</v>
      </c>
      <c r="M161" s="3"/>
      <c r="N161" s="13"/>
      <c r="O161" s="3"/>
      <c r="P161" s="13"/>
      <c r="Q161" s="3"/>
      <c r="R161" s="13"/>
      <c r="S161" s="3"/>
      <c r="T161" s="3"/>
      <c r="U161" s="3"/>
      <c r="V161" s="3"/>
      <c r="W161" s="3"/>
      <c r="X161" s="3"/>
    </row>
    <row r="162" spans="1:24" x14ac:dyDescent="0.25">
      <c r="A162" s="3" t="s">
        <v>1615</v>
      </c>
      <c r="B162" s="3" t="s">
        <v>20</v>
      </c>
      <c r="C162" s="12" t="s">
        <v>1616</v>
      </c>
      <c r="D162" s="12" t="s">
        <v>1617</v>
      </c>
      <c r="E162" s="3"/>
      <c r="F162" s="12"/>
      <c r="G162" s="3"/>
      <c r="H162" s="4">
        <v>43529</v>
      </c>
      <c r="I162" s="4">
        <v>43650</v>
      </c>
      <c r="J162" s="14">
        <f t="shared" si="4"/>
        <v>797.25</v>
      </c>
      <c r="K162" s="3">
        <v>5</v>
      </c>
      <c r="L162" s="13">
        <v>159.44999999999999</v>
      </c>
      <c r="M162" s="3"/>
      <c r="N162" s="13"/>
      <c r="O162" s="3"/>
      <c r="P162" s="13"/>
      <c r="Q162" s="3"/>
      <c r="R162" s="13"/>
      <c r="S162" s="3"/>
      <c r="T162" s="3"/>
      <c r="U162" s="3"/>
      <c r="V162" s="3"/>
      <c r="W162" s="3"/>
      <c r="X162" s="3"/>
    </row>
    <row r="163" spans="1:24" x14ac:dyDescent="0.25">
      <c r="A163" s="3" t="s">
        <v>1624</v>
      </c>
      <c r="B163" s="3" t="s">
        <v>20</v>
      </c>
      <c r="C163" s="12" t="s">
        <v>1625</v>
      </c>
      <c r="D163" s="12" t="s">
        <v>1626</v>
      </c>
      <c r="E163" s="3"/>
      <c r="F163" s="12"/>
      <c r="G163" s="3"/>
      <c r="H163" s="4">
        <v>43535</v>
      </c>
      <c r="I163" s="4">
        <v>43717</v>
      </c>
      <c r="J163" s="14">
        <f t="shared" si="4"/>
        <v>2302.1999999999998</v>
      </c>
      <c r="K163" s="3">
        <v>10</v>
      </c>
      <c r="L163" s="13">
        <f>55.57+57.27</f>
        <v>112.84</v>
      </c>
      <c r="M163" s="3">
        <v>4</v>
      </c>
      <c r="N163" s="13">
        <f>48+74.95</f>
        <v>122.95</v>
      </c>
      <c r="O163" s="3">
        <v>5</v>
      </c>
      <c r="P163" s="13">
        <f>57.05+79.35</f>
        <v>136.39999999999998</v>
      </c>
      <c r="Q163" s="3"/>
      <c r="R163" s="13"/>
      <c r="S163" s="3"/>
      <c r="T163" s="3"/>
      <c r="U163" s="3"/>
      <c r="V163" s="3"/>
      <c r="W163" s="3"/>
      <c r="X163" s="3"/>
    </row>
    <row r="164" spans="1:24" ht="30" x14ac:dyDescent="0.25">
      <c r="A164" s="3" t="s">
        <v>1627</v>
      </c>
      <c r="B164" s="3" t="s">
        <v>20</v>
      </c>
      <c r="C164" s="12" t="s">
        <v>1427</v>
      </c>
      <c r="D164" s="12" t="s">
        <v>1428</v>
      </c>
      <c r="E164" s="3" t="s">
        <v>461</v>
      </c>
      <c r="F164" s="12" t="s">
        <v>1429</v>
      </c>
      <c r="G164" s="3">
        <v>5901</v>
      </c>
      <c r="H164" s="4">
        <v>43543</v>
      </c>
      <c r="I164" s="4">
        <v>43658</v>
      </c>
      <c r="J164" s="14">
        <f t="shared" si="4"/>
        <v>1306.3999999999999</v>
      </c>
      <c r="K164" s="3">
        <v>10</v>
      </c>
      <c r="L164" s="13">
        <v>130.63999999999999</v>
      </c>
      <c r="M164" s="3"/>
      <c r="N164" s="13"/>
      <c r="O164" s="3"/>
      <c r="P164" s="13"/>
      <c r="Q164" s="3"/>
      <c r="R164" s="13"/>
      <c r="S164" s="3"/>
      <c r="T164" s="3"/>
      <c r="U164" s="3"/>
      <c r="V164" s="3"/>
      <c r="W164" s="3"/>
      <c r="X164" s="3"/>
    </row>
    <row r="165" spans="1:24" ht="30" x14ac:dyDescent="0.25">
      <c r="A165" s="3" t="s">
        <v>1628</v>
      </c>
      <c r="B165" s="3" t="s">
        <v>20</v>
      </c>
      <c r="C165" s="12" t="s">
        <v>1613</v>
      </c>
      <c r="D165" s="12" t="s">
        <v>1332</v>
      </c>
      <c r="E165" s="3"/>
      <c r="F165" s="12"/>
      <c r="G165" s="3"/>
      <c r="H165" s="4">
        <v>43537</v>
      </c>
      <c r="I165" s="4">
        <v>43659</v>
      </c>
      <c r="J165" s="14">
        <f t="shared" si="4"/>
        <v>2007.86</v>
      </c>
      <c r="K165" s="3">
        <f>29</f>
        <v>29</v>
      </c>
      <c r="L165" s="13">
        <v>54.25</v>
      </c>
      <c r="M165" s="3">
        <v>3</v>
      </c>
      <c r="N165" s="13">
        <v>59.59</v>
      </c>
      <c r="O165" s="3">
        <v>3</v>
      </c>
      <c r="P165" s="13">
        <f>31.74+42.67+10.87</f>
        <v>85.28</v>
      </c>
      <c r="Q165" s="3"/>
      <c r="R165" s="13"/>
      <c r="S165" s="3"/>
      <c r="T165" s="3"/>
      <c r="U165" s="3"/>
      <c r="V165" s="3"/>
      <c r="W165" s="3"/>
      <c r="X165" s="3"/>
    </row>
    <row r="166" spans="1:24" x14ac:dyDescent="0.25">
      <c r="A166" s="3" t="s">
        <v>1629</v>
      </c>
      <c r="B166" s="3" t="s">
        <v>20</v>
      </c>
      <c r="C166" s="12" t="s">
        <v>1616</v>
      </c>
      <c r="D166" s="12" t="s">
        <v>1630</v>
      </c>
      <c r="E166" s="3"/>
      <c r="F166" s="12"/>
      <c r="G166" s="3"/>
      <c r="H166" s="4">
        <v>43543</v>
      </c>
      <c r="I166" s="4">
        <v>43665</v>
      </c>
      <c r="J166" s="14">
        <f t="shared" si="4"/>
        <v>939.05</v>
      </c>
      <c r="K166" s="3">
        <v>5</v>
      </c>
      <c r="L166" s="13">
        <v>187.81</v>
      </c>
      <c r="M166" s="3"/>
      <c r="N166" s="13"/>
      <c r="O166" s="3"/>
      <c r="P166" s="13"/>
      <c r="Q166" s="3"/>
      <c r="R166" s="13"/>
      <c r="S166" s="3"/>
      <c r="T166" s="3"/>
      <c r="U166" s="3"/>
      <c r="V166" s="3"/>
      <c r="W166" s="3"/>
      <c r="X166" s="3"/>
    </row>
    <row r="167" spans="1:24" x14ac:dyDescent="0.25">
      <c r="A167" s="3" t="s">
        <v>1633</v>
      </c>
      <c r="B167" s="3" t="s">
        <v>20</v>
      </c>
      <c r="C167" s="12" t="s">
        <v>1625</v>
      </c>
      <c r="D167" s="12" t="s">
        <v>1634</v>
      </c>
      <c r="E167" s="3"/>
      <c r="F167" s="12"/>
      <c r="G167" s="3"/>
      <c r="H167" s="4">
        <v>43546</v>
      </c>
      <c r="I167" s="4">
        <v>43699</v>
      </c>
      <c r="J167" s="14">
        <f t="shared" si="4"/>
        <v>1173.8</v>
      </c>
      <c r="K167" s="3">
        <v>5</v>
      </c>
      <c r="L167" s="13">
        <f>57.05+79.35</f>
        <v>136.39999999999998</v>
      </c>
      <c r="M167" s="3">
        <v>4</v>
      </c>
      <c r="N167" s="13">
        <f>48+74.95</f>
        <v>122.95</v>
      </c>
      <c r="O167" s="3"/>
      <c r="P167" s="13"/>
      <c r="Q167" s="3"/>
      <c r="R167" s="13"/>
      <c r="S167" s="3"/>
      <c r="T167" s="3"/>
      <c r="U167" s="3"/>
      <c r="V167" s="3"/>
      <c r="W167" s="3"/>
      <c r="X167" s="3"/>
    </row>
    <row r="168" spans="1:24" x14ac:dyDescent="0.25">
      <c r="A168" s="3" t="s">
        <v>1648</v>
      </c>
      <c r="B168" s="3" t="s">
        <v>20</v>
      </c>
      <c r="C168" s="12" t="s">
        <v>1649</v>
      </c>
      <c r="D168" s="12" t="s">
        <v>1650</v>
      </c>
      <c r="E168" s="3"/>
      <c r="F168" s="12"/>
      <c r="G168" s="3"/>
      <c r="H168" s="4">
        <v>43560</v>
      </c>
      <c r="I168" s="4">
        <v>43624</v>
      </c>
      <c r="J168" s="14">
        <f t="shared" si="4"/>
        <v>191.88</v>
      </c>
      <c r="K168" s="3">
        <v>3</v>
      </c>
      <c r="L168" s="13">
        <v>63.96</v>
      </c>
      <c r="M168" s="3"/>
      <c r="N168" s="13"/>
      <c r="O168" s="3"/>
      <c r="P168" s="13"/>
      <c r="Q168" s="3"/>
      <c r="R168" s="13"/>
      <c r="S168" s="3"/>
      <c r="T168" s="3"/>
      <c r="U168" s="3"/>
      <c r="V168" s="3"/>
      <c r="W168" s="3"/>
      <c r="X168" s="3"/>
    </row>
    <row r="169" spans="1:24" x14ac:dyDescent="0.25">
      <c r="A169" s="3" t="s">
        <v>1651</v>
      </c>
      <c r="B169" s="3" t="s">
        <v>20</v>
      </c>
      <c r="C169" s="12" t="s">
        <v>1625</v>
      </c>
      <c r="D169" s="12" t="s">
        <v>1652</v>
      </c>
      <c r="E169" s="3"/>
      <c r="F169" s="12"/>
      <c r="G169" s="3"/>
      <c r="H169" s="4">
        <v>43563</v>
      </c>
      <c r="I169" s="4">
        <v>43717</v>
      </c>
      <c r="J169" s="14">
        <f t="shared" si="4"/>
        <v>2660.7499999999995</v>
      </c>
      <c r="K169" s="3">
        <v>15</v>
      </c>
      <c r="L169" s="13">
        <f>57.05+79.35</f>
        <v>136.39999999999998</v>
      </c>
      <c r="M169" s="3">
        <v>5</v>
      </c>
      <c r="N169" s="13">
        <f>48+74.95</f>
        <v>122.95</v>
      </c>
      <c r="O169" s="3"/>
      <c r="P169" s="13"/>
      <c r="Q169" s="3"/>
      <c r="R169" s="13"/>
      <c r="S169" s="3"/>
      <c r="T169" s="3"/>
      <c r="U169" s="3"/>
      <c r="V169" s="3"/>
      <c r="W169" s="3"/>
      <c r="X169" s="3"/>
    </row>
    <row r="170" spans="1:24" x14ac:dyDescent="0.25">
      <c r="H170" s="1"/>
      <c r="I170" s="1"/>
      <c r="L170" s="2"/>
      <c r="N170" s="2"/>
      <c r="P170" s="2"/>
      <c r="R170" s="2"/>
    </row>
    <row r="171" spans="1:24" ht="15.75" x14ac:dyDescent="0.25">
      <c r="A171" s="19" t="s">
        <v>2221</v>
      </c>
      <c r="B171" s="19"/>
      <c r="H171" s="1"/>
      <c r="I171" s="1"/>
      <c r="L171" s="2"/>
      <c r="N171" s="2"/>
      <c r="P171" s="2"/>
      <c r="R171" s="2"/>
    </row>
    <row r="172" spans="1:24" x14ac:dyDescent="0.25">
      <c r="A172" s="3" t="s">
        <v>14</v>
      </c>
      <c r="B172" s="3" t="s">
        <v>0</v>
      </c>
      <c r="C172" s="12" t="s">
        <v>15</v>
      </c>
      <c r="D172" s="12" t="s">
        <v>16</v>
      </c>
      <c r="E172" s="3" t="s">
        <v>4</v>
      </c>
      <c r="F172" s="12" t="s">
        <v>17</v>
      </c>
      <c r="G172" s="3" t="s">
        <v>18</v>
      </c>
      <c r="H172" s="4">
        <v>42741</v>
      </c>
      <c r="I172" s="4">
        <v>42865</v>
      </c>
      <c r="J172" s="16">
        <v>2545.02</v>
      </c>
      <c r="L172" s="2"/>
      <c r="N172" s="2"/>
      <c r="P172" s="2"/>
      <c r="R172" s="2"/>
    </row>
    <row r="173" spans="1:24" ht="30" x14ac:dyDescent="0.25">
      <c r="A173" s="3" t="s">
        <v>32</v>
      </c>
      <c r="B173" s="3" t="s">
        <v>0</v>
      </c>
      <c r="C173" s="12" t="s">
        <v>33</v>
      </c>
      <c r="D173" s="12" t="s">
        <v>34</v>
      </c>
      <c r="E173" s="3" t="s">
        <v>2</v>
      </c>
      <c r="F173" s="12" t="s">
        <v>25</v>
      </c>
      <c r="G173" s="3" t="s">
        <v>35</v>
      </c>
      <c r="H173" s="4">
        <v>42748</v>
      </c>
      <c r="I173" s="4">
        <v>42872</v>
      </c>
      <c r="J173" s="16">
        <v>384.36</v>
      </c>
      <c r="L173" s="2"/>
      <c r="N173" s="2"/>
      <c r="P173" s="2"/>
      <c r="R173" s="2"/>
    </row>
    <row r="174" spans="1:24" ht="30" x14ac:dyDescent="0.25">
      <c r="A174" s="3" t="s">
        <v>40</v>
      </c>
      <c r="B174" s="3" t="s">
        <v>0</v>
      </c>
      <c r="C174" s="12" t="s">
        <v>41</v>
      </c>
      <c r="D174" s="12" t="s">
        <v>42</v>
      </c>
      <c r="E174" s="3" t="s">
        <v>4</v>
      </c>
      <c r="F174" s="12" t="s">
        <v>43</v>
      </c>
      <c r="G174" s="3">
        <v>5519</v>
      </c>
      <c r="H174" s="4">
        <v>42500</v>
      </c>
      <c r="I174" s="4">
        <v>42887</v>
      </c>
      <c r="J174" s="16">
        <v>1390.6</v>
      </c>
      <c r="L174" s="2"/>
      <c r="N174" s="2"/>
      <c r="P174" s="2"/>
      <c r="R174" s="2"/>
    </row>
    <row r="175" spans="1:24" ht="45" x14ac:dyDescent="0.25">
      <c r="A175" s="3" t="s">
        <v>44</v>
      </c>
      <c r="B175" s="3" t="s">
        <v>0</v>
      </c>
      <c r="C175" s="12" t="s">
        <v>45</v>
      </c>
      <c r="D175" s="12" t="s">
        <v>6</v>
      </c>
      <c r="E175" s="3" t="s">
        <v>7</v>
      </c>
      <c r="F175" s="12" t="s">
        <v>8</v>
      </c>
      <c r="G175" s="3">
        <v>8000</v>
      </c>
      <c r="H175" s="4">
        <v>42796</v>
      </c>
      <c r="I175" s="4">
        <v>42890</v>
      </c>
      <c r="J175" s="16">
        <v>4728.3999999999996</v>
      </c>
      <c r="L175" s="2"/>
      <c r="N175" s="2"/>
      <c r="P175" s="2"/>
      <c r="R175" s="2"/>
    </row>
    <row r="176" spans="1:24" ht="30" x14ac:dyDescent="0.25">
      <c r="A176" s="3" t="s">
        <v>51</v>
      </c>
      <c r="B176" s="3" t="s">
        <v>0</v>
      </c>
      <c r="C176" s="12" t="s">
        <v>52</v>
      </c>
      <c r="D176" s="12" t="s">
        <v>53</v>
      </c>
      <c r="E176" s="3" t="s">
        <v>4</v>
      </c>
      <c r="F176" s="12" t="s">
        <v>54</v>
      </c>
      <c r="G176" s="3">
        <v>1800</v>
      </c>
      <c r="H176" s="4">
        <v>42803</v>
      </c>
      <c r="I176" s="4">
        <v>42922</v>
      </c>
      <c r="J176" s="16">
        <v>5231.79</v>
      </c>
      <c r="L176" s="2"/>
      <c r="N176" s="2"/>
      <c r="P176" s="2"/>
      <c r="R176" s="2"/>
    </row>
    <row r="177" spans="1:18" ht="30" x14ac:dyDescent="0.25">
      <c r="A177" s="3" t="s">
        <v>61</v>
      </c>
      <c r="B177" s="3" t="s">
        <v>0</v>
      </c>
      <c r="C177" s="12" t="s">
        <v>62</v>
      </c>
      <c r="D177" s="12" t="s">
        <v>63</v>
      </c>
      <c r="E177" s="3" t="s">
        <v>2</v>
      </c>
      <c r="F177" s="12" t="s">
        <v>64</v>
      </c>
      <c r="G177" s="3">
        <v>2902</v>
      </c>
      <c r="H177" s="4">
        <v>42755</v>
      </c>
      <c r="I177" s="4">
        <v>42939</v>
      </c>
      <c r="J177" s="16">
        <v>831.45</v>
      </c>
      <c r="L177" s="2"/>
      <c r="N177" s="2"/>
      <c r="P177" s="2"/>
      <c r="R177" s="2"/>
    </row>
    <row r="178" spans="1:18" ht="45" x14ac:dyDescent="0.25">
      <c r="A178" s="3" t="s">
        <v>77</v>
      </c>
      <c r="B178" s="3" t="s">
        <v>0</v>
      </c>
      <c r="C178" s="12" t="s">
        <v>78</v>
      </c>
      <c r="D178" s="12" t="s">
        <v>79</v>
      </c>
      <c r="E178" s="3" t="s">
        <v>2</v>
      </c>
      <c r="F178" s="12" t="s">
        <v>50</v>
      </c>
      <c r="G178" s="3" t="s">
        <v>80</v>
      </c>
      <c r="H178" s="4">
        <v>42765</v>
      </c>
      <c r="I178" s="4">
        <v>42886</v>
      </c>
      <c r="J178" s="16">
        <v>912.24</v>
      </c>
      <c r="L178" s="2"/>
      <c r="N178" s="2"/>
      <c r="P178" s="2"/>
      <c r="R178" s="2"/>
    </row>
    <row r="179" spans="1:18" ht="30" x14ac:dyDescent="0.25">
      <c r="A179" s="3" t="s">
        <v>94</v>
      </c>
      <c r="B179" s="3" t="s">
        <v>0</v>
      </c>
      <c r="C179" s="12" t="s">
        <v>95</v>
      </c>
      <c r="D179" s="12" t="s">
        <v>96</v>
      </c>
      <c r="E179" s="3" t="s">
        <v>37</v>
      </c>
      <c r="F179" s="12" t="s">
        <v>97</v>
      </c>
      <c r="G179" s="3" t="s">
        <v>98</v>
      </c>
      <c r="H179" s="4">
        <v>42768</v>
      </c>
      <c r="I179" s="4">
        <v>42888</v>
      </c>
      <c r="J179" s="16">
        <v>780</v>
      </c>
      <c r="L179" s="2"/>
      <c r="N179" s="2"/>
      <c r="P179" s="2"/>
      <c r="R179" s="2"/>
    </row>
    <row r="180" spans="1:18" ht="30" x14ac:dyDescent="0.25">
      <c r="A180" s="3" t="s">
        <v>121</v>
      </c>
      <c r="B180" s="3" t="s">
        <v>0</v>
      </c>
      <c r="C180" s="12" t="s">
        <v>122</v>
      </c>
      <c r="D180" s="12" t="s">
        <v>123</v>
      </c>
      <c r="E180" s="3" t="s">
        <v>2</v>
      </c>
      <c r="F180" s="12" t="s">
        <v>124</v>
      </c>
      <c r="G180" s="3">
        <v>2000</v>
      </c>
      <c r="H180" s="4">
        <v>42808</v>
      </c>
      <c r="I180" s="4">
        <v>43020</v>
      </c>
      <c r="J180" s="16">
        <v>2896.37</v>
      </c>
      <c r="L180" s="2"/>
      <c r="N180" s="2"/>
      <c r="P180" s="2"/>
      <c r="R180" s="2"/>
    </row>
    <row r="181" spans="1:18" ht="30" x14ac:dyDescent="0.25">
      <c r="A181" s="3" t="s">
        <v>129</v>
      </c>
      <c r="B181" s="3" t="s">
        <v>0</v>
      </c>
      <c r="C181" s="12" t="s">
        <v>130</v>
      </c>
      <c r="D181" s="12" t="s">
        <v>131</v>
      </c>
      <c r="E181" s="3" t="s">
        <v>2</v>
      </c>
      <c r="F181" s="12" t="s">
        <v>25</v>
      </c>
      <c r="G181" s="3">
        <v>3000</v>
      </c>
      <c r="H181" s="4">
        <v>42781</v>
      </c>
      <c r="I181" s="4">
        <v>42961</v>
      </c>
      <c r="J181" s="16">
        <v>2975.09</v>
      </c>
      <c r="L181" s="2"/>
      <c r="N181" s="2"/>
      <c r="P181" s="2"/>
      <c r="R181" s="2"/>
    </row>
    <row r="182" spans="1:18" ht="30" x14ac:dyDescent="0.25">
      <c r="A182" s="3" t="s">
        <v>141</v>
      </c>
      <c r="B182" s="3" t="s">
        <v>0</v>
      </c>
      <c r="C182" s="12" t="s">
        <v>142</v>
      </c>
      <c r="D182" s="12" t="s">
        <v>143</v>
      </c>
      <c r="E182" s="3" t="s">
        <v>87</v>
      </c>
      <c r="F182" s="12" t="s">
        <v>88</v>
      </c>
      <c r="G182" s="3" t="s">
        <v>86</v>
      </c>
      <c r="H182" s="4">
        <v>42461</v>
      </c>
      <c r="I182" s="4">
        <v>42812</v>
      </c>
      <c r="J182" s="16">
        <v>26723.96</v>
      </c>
      <c r="L182" s="2"/>
      <c r="N182" s="2"/>
      <c r="P182" s="2"/>
      <c r="R182" s="2"/>
    </row>
    <row r="183" spans="1:18" ht="30" x14ac:dyDescent="0.25">
      <c r="A183" s="3" t="s">
        <v>144</v>
      </c>
      <c r="B183" s="3" t="s">
        <v>0</v>
      </c>
      <c r="C183" s="12" t="s">
        <v>145</v>
      </c>
      <c r="D183" s="12" t="s">
        <v>146</v>
      </c>
      <c r="E183" s="3" t="s">
        <v>2</v>
      </c>
      <c r="F183" s="12" t="s">
        <v>47</v>
      </c>
      <c r="G183" s="3" t="s">
        <v>147</v>
      </c>
      <c r="H183" s="4">
        <v>42493</v>
      </c>
      <c r="I183" s="4">
        <v>42908</v>
      </c>
      <c r="J183" s="16">
        <v>2779.1</v>
      </c>
      <c r="L183" s="2"/>
      <c r="N183" s="2"/>
      <c r="P183" s="2"/>
      <c r="R183" s="2"/>
    </row>
    <row r="184" spans="1:18" ht="30" x14ac:dyDescent="0.25">
      <c r="A184" s="3" t="s">
        <v>151</v>
      </c>
      <c r="B184" s="3" t="s">
        <v>0</v>
      </c>
      <c r="C184" s="12" t="s">
        <v>152</v>
      </c>
      <c r="D184" s="12" t="s">
        <v>153</v>
      </c>
      <c r="E184" s="3" t="s">
        <v>4</v>
      </c>
      <c r="F184" s="12" t="s">
        <v>154</v>
      </c>
      <c r="G184" s="3" t="s">
        <v>155</v>
      </c>
      <c r="H184" s="4">
        <v>43062</v>
      </c>
      <c r="I184" s="4">
        <v>42818</v>
      </c>
      <c r="J184" s="16">
        <v>14539.79</v>
      </c>
      <c r="L184" s="2"/>
      <c r="N184" s="2"/>
      <c r="P184" s="2"/>
      <c r="R184" s="2"/>
    </row>
    <row r="185" spans="1:18" ht="30" x14ac:dyDescent="0.25">
      <c r="A185" s="3" t="s">
        <v>156</v>
      </c>
      <c r="B185" s="3" t="s">
        <v>0</v>
      </c>
      <c r="C185" s="12" t="s">
        <v>157</v>
      </c>
      <c r="D185" s="12" t="s">
        <v>158</v>
      </c>
      <c r="E185" s="3" t="s">
        <v>2</v>
      </c>
      <c r="F185" s="12" t="s">
        <v>159</v>
      </c>
      <c r="G185" s="3" t="s">
        <v>160</v>
      </c>
      <c r="H185" s="4">
        <v>42788</v>
      </c>
      <c r="I185" s="4">
        <v>42999</v>
      </c>
      <c r="J185" s="16">
        <v>2469.12</v>
      </c>
      <c r="L185" s="2"/>
      <c r="N185" s="2"/>
      <c r="P185" s="2"/>
      <c r="R185" s="2"/>
    </row>
    <row r="186" spans="1:18" ht="30" x14ac:dyDescent="0.25">
      <c r="A186" s="3" t="s">
        <v>169</v>
      </c>
      <c r="B186" s="3" t="s">
        <v>0</v>
      </c>
      <c r="C186" s="12" t="s">
        <v>170</v>
      </c>
      <c r="D186" s="12" t="s">
        <v>171</v>
      </c>
      <c r="E186" s="3" t="s">
        <v>7</v>
      </c>
      <c r="F186" s="12" t="s">
        <v>36</v>
      </c>
      <c r="G186" s="3" t="s">
        <v>172</v>
      </c>
      <c r="H186" s="4">
        <v>42788</v>
      </c>
      <c r="I186" s="4">
        <v>42999</v>
      </c>
      <c r="J186" s="16">
        <v>992.7</v>
      </c>
      <c r="L186" s="2"/>
      <c r="N186" s="2"/>
      <c r="P186" s="2"/>
      <c r="R186" s="2"/>
    </row>
    <row r="187" spans="1:18" ht="30" x14ac:dyDescent="0.25">
      <c r="A187" s="3" t="s">
        <v>173</v>
      </c>
      <c r="B187" s="3" t="s">
        <v>0</v>
      </c>
      <c r="C187" s="12" t="s">
        <v>174</v>
      </c>
      <c r="D187" s="12" t="s">
        <v>175</v>
      </c>
      <c r="E187" s="3" t="s">
        <v>176</v>
      </c>
      <c r="F187" s="12" t="s">
        <v>177</v>
      </c>
      <c r="G187" s="3" t="s">
        <v>178</v>
      </c>
      <c r="H187" s="4">
        <v>42789</v>
      </c>
      <c r="I187" s="4">
        <v>42820</v>
      </c>
      <c r="J187" s="16">
        <v>13815.85</v>
      </c>
      <c r="L187" s="2"/>
      <c r="N187" s="2"/>
      <c r="P187" s="2"/>
      <c r="R187" s="2"/>
    </row>
    <row r="188" spans="1:18" ht="30" x14ac:dyDescent="0.25">
      <c r="A188" s="3" t="s">
        <v>182</v>
      </c>
      <c r="B188" s="3" t="s">
        <v>0</v>
      </c>
      <c r="C188" s="12" t="s">
        <v>183</v>
      </c>
      <c r="D188" s="12" t="s">
        <v>184</v>
      </c>
      <c r="E188" s="3" t="s">
        <v>2</v>
      </c>
      <c r="F188" s="12" t="s">
        <v>185</v>
      </c>
      <c r="G188" s="3" t="s">
        <v>186</v>
      </c>
      <c r="H188" s="4">
        <v>42789</v>
      </c>
      <c r="I188" s="4">
        <v>42910</v>
      </c>
      <c r="J188" s="16">
        <v>2162.11</v>
      </c>
      <c r="L188" s="2"/>
      <c r="N188" s="2"/>
      <c r="P188" s="2"/>
      <c r="R188" s="2"/>
    </row>
    <row r="189" spans="1:18" ht="30" x14ac:dyDescent="0.25">
      <c r="A189" s="3" t="s">
        <v>187</v>
      </c>
      <c r="B189" s="3" t="s">
        <v>0</v>
      </c>
      <c r="C189" s="12" t="s">
        <v>188</v>
      </c>
      <c r="D189" s="12" t="s">
        <v>189</v>
      </c>
      <c r="E189" s="3" t="s">
        <v>2</v>
      </c>
      <c r="F189" s="12" t="s">
        <v>185</v>
      </c>
      <c r="G189" s="3">
        <v>11369</v>
      </c>
      <c r="H189" s="4">
        <v>42789</v>
      </c>
      <c r="I189" s="4">
        <v>42910</v>
      </c>
      <c r="J189" s="16">
        <v>2389.59</v>
      </c>
      <c r="L189" s="2"/>
      <c r="N189" s="2"/>
      <c r="P189" s="2"/>
      <c r="R189" s="2"/>
    </row>
    <row r="190" spans="1:18" ht="30" x14ac:dyDescent="0.25">
      <c r="A190" s="3" t="s">
        <v>190</v>
      </c>
      <c r="B190" s="3" t="s">
        <v>0</v>
      </c>
      <c r="C190" s="12" t="s">
        <v>191</v>
      </c>
      <c r="D190" s="12" t="s">
        <v>192</v>
      </c>
      <c r="E190" s="3" t="s">
        <v>4</v>
      </c>
      <c r="F190" s="12" t="s">
        <v>193</v>
      </c>
      <c r="G190" s="3">
        <v>1108</v>
      </c>
      <c r="H190" s="4">
        <v>42803</v>
      </c>
      <c r="I190" s="4">
        <v>42910</v>
      </c>
      <c r="J190" s="16">
        <v>511</v>
      </c>
      <c r="L190" s="2"/>
      <c r="N190" s="2"/>
      <c r="P190" s="2"/>
      <c r="R190" s="2"/>
    </row>
    <row r="191" spans="1:18" ht="30" x14ac:dyDescent="0.25">
      <c r="A191" s="3" t="s">
        <v>195</v>
      </c>
      <c r="B191" s="3" t="s">
        <v>0</v>
      </c>
      <c r="C191" s="12" t="s">
        <v>196</v>
      </c>
      <c r="D191" s="12" t="s">
        <v>197</v>
      </c>
      <c r="E191" s="3" t="s">
        <v>4</v>
      </c>
      <c r="F191" s="12" t="s">
        <v>198</v>
      </c>
      <c r="G191" s="3">
        <v>333</v>
      </c>
      <c r="H191" s="4">
        <v>42796</v>
      </c>
      <c r="I191" s="4">
        <v>42930</v>
      </c>
      <c r="J191" s="16">
        <v>613.78</v>
      </c>
      <c r="L191" s="2"/>
      <c r="N191" s="2"/>
      <c r="P191" s="2"/>
      <c r="R191" s="2"/>
    </row>
    <row r="192" spans="1:18" ht="30" x14ac:dyDescent="0.25">
      <c r="A192" s="3" t="s">
        <v>199</v>
      </c>
      <c r="B192" s="3" t="s">
        <v>0</v>
      </c>
      <c r="C192" s="12" t="s">
        <v>200</v>
      </c>
      <c r="D192" s="12" t="s">
        <v>201</v>
      </c>
      <c r="E192" s="3" t="s">
        <v>2</v>
      </c>
      <c r="F192" s="12" t="s">
        <v>202</v>
      </c>
      <c r="G192" s="3" t="s">
        <v>203</v>
      </c>
      <c r="H192" s="4">
        <v>42790</v>
      </c>
      <c r="I192" s="4">
        <v>42914</v>
      </c>
      <c r="J192" s="16">
        <v>1948.12</v>
      </c>
      <c r="L192" s="2"/>
      <c r="N192" s="2"/>
      <c r="P192" s="2"/>
      <c r="R192" s="2"/>
    </row>
    <row r="193" spans="1:18" ht="30" x14ac:dyDescent="0.25">
      <c r="A193" s="3" t="s">
        <v>217</v>
      </c>
      <c r="B193" s="3" t="s">
        <v>0</v>
      </c>
      <c r="C193" s="12" t="s">
        <v>218</v>
      </c>
      <c r="D193" s="12" t="s">
        <v>219</v>
      </c>
      <c r="E193" s="3" t="s">
        <v>220</v>
      </c>
      <c r="F193" s="12" t="s">
        <v>221</v>
      </c>
      <c r="G193" s="3" t="s">
        <v>172</v>
      </c>
      <c r="H193" s="4">
        <v>42836</v>
      </c>
      <c r="I193" s="4">
        <v>43006</v>
      </c>
      <c r="J193" s="16">
        <v>2913.43</v>
      </c>
      <c r="L193" s="2"/>
      <c r="N193" s="2"/>
      <c r="P193" s="2"/>
      <c r="R193" s="2"/>
    </row>
    <row r="194" spans="1:18" ht="30" x14ac:dyDescent="0.25">
      <c r="A194" s="3" t="s">
        <v>51</v>
      </c>
      <c r="B194" s="3" t="s">
        <v>0</v>
      </c>
      <c r="C194" s="12" t="s">
        <v>52</v>
      </c>
      <c r="D194" s="12" t="s">
        <v>53</v>
      </c>
      <c r="E194" s="3" t="s">
        <v>4</v>
      </c>
      <c r="F194" s="12" t="s">
        <v>54</v>
      </c>
      <c r="G194" s="3">
        <v>1800</v>
      </c>
      <c r="H194" s="4">
        <v>42803</v>
      </c>
      <c r="I194" s="4">
        <v>42922</v>
      </c>
      <c r="J194" s="16">
        <v>5231.79</v>
      </c>
      <c r="L194" s="2"/>
      <c r="N194" s="2"/>
      <c r="P194" s="2"/>
      <c r="R194" s="2"/>
    </row>
    <row r="195" spans="1:18" ht="45" x14ac:dyDescent="0.25">
      <c r="A195" s="3" t="s">
        <v>44</v>
      </c>
      <c r="B195" s="3" t="s">
        <v>0</v>
      </c>
      <c r="C195" s="12" t="s">
        <v>45</v>
      </c>
      <c r="D195" s="12" t="s">
        <v>6</v>
      </c>
      <c r="E195" s="3" t="s">
        <v>7</v>
      </c>
      <c r="F195" s="12" t="s">
        <v>8</v>
      </c>
      <c r="G195" s="3">
        <v>8000</v>
      </c>
      <c r="H195" s="4">
        <v>42796</v>
      </c>
      <c r="I195" s="4">
        <v>42890</v>
      </c>
      <c r="J195" s="16">
        <v>4728.3999999999996</v>
      </c>
      <c r="L195" s="2"/>
      <c r="N195" s="2"/>
      <c r="P195" s="2"/>
      <c r="R195" s="2"/>
    </row>
    <row r="196" spans="1:18" ht="30" x14ac:dyDescent="0.25">
      <c r="A196" s="3" t="s">
        <v>230</v>
      </c>
      <c r="B196" s="3" t="s">
        <v>0</v>
      </c>
      <c r="C196" s="12" t="s">
        <v>231</v>
      </c>
      <c r="D196" s="12" t="s">
        <v>232</v>
      </c>
      <c r="E196" s="3"/>
      <c r="F196" s="12"/>
      <c r="G196" s="3"/>
      <c r="H196" s="4">
        <v>42803</v>
      </c>
      <c r="I196" s="4">
        <v>42893</v>
      </c>
      <c r="J196" s="16">
        <v>306.11</v>
      </c>
      <c r="L196" s="2"/>
      <c r="N196" s="2"/>
      <c r="P196" s="2"/>
      <c r="R196" s="2"/>
    </row>
    <row r="197" spans="1:18" ht="45" x14ac:dyDescent="0.25">
      <c r="A197" s="3" t="s">
        <v>235</v>
      </c>
      <c r="B197" s="3" t="s">
        <v>0</v>
      </c>
      <c r="C197" s="12" t="s">
        <v>236</v>
      </c>
      <c r="D197" s="12" t="s">
        <v>237</v>
      </c>
      <c r="E197" s="3" t="s">
        <v>7</v>
      </c>
      <c r="F197" s="12" t="s">
        <v>36</v>
      </c>
      <c r="G197" s="3" t="s">
        <v>238</v>
      </c>
      <c r="H197" s="4">
        <v>42591</v>
      </c>
      <c r="I197" s="4">
        <v>43090</v>
      </c>
      <c r="J197" s="16">
        <v>6519.4</v>
      </c>
      <c r="L197" s="2"/>
      <c r="N197" s="2"/>
      <c r="P197" s="2"/>
      <c r="R197" s="2"/>
    </row>
    <row r="198" spans="1:18" ht="45" x14ac:dyDescent="0.25">
      <c r="A198" s="3" t="s">
        <v>241</v>
      </c>
      <c r="B198" s="3" t="s">
        <v>0</v>
      </c>
      <c r="C198" s="12" t="s">
        <v>242</v>
      </c>
      <c r="D198" s="12" t="s">
        <v>243</v>
      </c>
      <c r="E198" s="3"/>
      <c r="F198" s="12"/>
      <c r="G198" s="3"/>
      <c r="H198" s="4">
        <v>42808</v>
      </c>
      <c r="I198" s="4">
        <v>42973</v>
      </c>
      <c r="J198" s="16">
        <v>786.54</v>
      </c>
      <c r="L198" s="2"/>
      <c r="N198" s="2"/>
      <c r="P198" s="2"/>
      <c r="R198" s="2"/>
    </row>
    <row r="199" spans="1:18" ht="30" x14ac:dyDescent="0.25">
      <c r="A199" s="3" t="s">
        <v>121</v>
      </c>
      <c r="B199" s="3" t="s">
        <v>0</v>
      </c>
      <c r="C199" s="12" t="s">
        <v>122</v>
      </c>
      <c r="D199" s="12" t="s">
        <v>123</v>
      </c>
      <c r="E199" s="3" t="s">
        <v>2</v>
      </c>
      <c r="F199" s="12" t="s">
        <v>124</v>
      </c>
      <c r="G199" s="3">
        <v>2000</v>
      </c>
      <c r="H199" s="4">
        <v>42808</v>
      </c>
      <c r="I199" s="4">
        <v>43020</v>
      </c>
      <c r="J199" s="16">
        <v>2896.37</v>
      </c>
      <c r="L199" s="2"/>
      <c r="N199" s="2"/>
      <c r="P199" s="2"/>
      <c r="R199" s="2"/>
    </row>
    <row r="200" spans="1:18" ht="30" x14ac:dyDescent="0.25">
      <c r="A200" s="3" t="s">
        <v>144</v>
      </c>
      <c r="B200" s="3" t="s">
        <v>0</v>
      </c>
      <c r="C200" s="12" t="s">
        <v>145</v>
      </c>
      <c r="D200" s="12" t="s">
        <v>146</v>
      </c>
      <c r="E200" s="3" t="s">
        <v>2</v>
      </c>
      <c r="F200" s="12" t="s">
        <v>47</v>
      </c>
      <c r="G200" s="3" t="s">
        <v>147</v>
      </c>
      <c r="H200" s="4">
        <v>42493</v>
      </c>
      <c r="I200" s="4">
        <v>42908</v>
      </c>
      <c r="J200" s="16">
        <v>2779.1</v>
      </c>
      <c r="L200" s="2"/>
      <c r="N200" s="2"/>
      <c r="P200" s="2"/>
      <c r="R200" s="2"/>
    </row>
    <row r="201" spans="1:18" ht="30" x14ac:dyDescent="0.25">
      <c r="A201" s="3" t="s">
        <v>262</v>
      </c>
      <c r="B201" s="3" t="s">
        <v>0</v>
      </c>
      <c r="C201" s="12" t="s">
        <v>263</v>
      </c>
      <c r="D201" s="12" t="s">
        <v>264</v>
      </c>
      <c r="E201" s="3" t="s">
        <v>4</v>
      </c>
      <c r="F201" s="12" t="s">
        <v>265</v>
      </c>
      <c r="G201" s="3" t="s">
        <v>266</v>
      </c>
      <c r="H201" s="4">
        <v>43097</v>
      </c>
      <c r="I201" s="4">
        <v>43218</v>
      </c>
      <c r="J201" s="16">
        <v>5425.06</v>
      </c>
      <c r="L201" s="2"/>
      <c r="N201" s="2"/>
      <c r="P201" s="2"/>
      <c r="R201" s="2"/>
    </row>
    <row r="202" spans="1:18" ht="30" x14ac:dyDescent="0.25">
      <c r="A202" s="3" t="s">
        <v>267</v>
      </c>
      <c r="B202" s="3" t="s">
        <v>0</v>
      </c>
      <c r="C202" s="12" t="s">
        <v>268</v>
      </c>
      <c r="D202" s="12" t="s">
        <v>269</v>
      </c>
      <c r="E202" s="3" t="s">
        <v>4</v>
      </c>
      <c r="F202" s="12" t="s">
        <v>36</v>
      </c>
      <c r="G202" s="3" t="s">
        <v>172</v>
      </c>
      <c r="H202" s="4">
        <v>42989</v>
      </c>
      <c r="I202" s="4">
        <v>43139</v>
      </c>
      <c r="J202" s="16">
        <v>8020.06</v>
      </c>
      <c r="L202" s="2"/>
      <c r="N202" s="2"/>
      <c r="P202" s="2"/>
      <c r="R202" s="2"/>
    </row>
    <row r="203" spans="1:18" ht="30" x14ac:dyDescent="0.25">
      <c r="A203" s="3" t="s">
        <v>270</v>
      </c>
      <c r="B203" s="3" t="s">
        <v>0</v>
      </c>
      <c r="C203" s="12" t="s">
        <v>271</v>
      </c>
      <c r="D203" s="12" t="s">
        <v>272</v>
      </c>
      <c r="E203" s="3" t="s">
        <v>2</v>
      </c>
      <c r="F203" s="12" t="s">
        <v>26</v>
      </c>
      <c r="G203" s="3">
        <v>6606</v>
      </c>
      <c r="H203" s="4">
        <v>42828</v>
      </c>
      <c r="I203" s="4">
        <v>43032</v>
      </c>
      <c r="J203" s="16">
        <v>1879.39</v>
      </c>
      <c r="L203" s="2"/>
      <c r="N203" s="2"/>
      <c r="P203" s="2"/>
      <c r="R203" s="2"/>
    </row>
    <row r="204" spans="1:18" ht="45" x14ac:dyDescent="0.25">
      <c r="A204" s="3" t="s">
        <v>274</v>
      </c>
      <c r="B204" s="3" t="s">
        <v>0</v>
      </c>
      <c r="C204" s="12" t="s">
        <v>275</v>
      </c>
      <c r="D204" s="12" t="s">
        <v>276</v>
      </c>
      <c r="E204" s="3" t="s">
        <v>2</v>
      </c>
      <c r="F204" s="12" t="s">
        <v>67</v>
      </c>
      <c r="G204" s="3" t="s">
        <v>277</v>
      </c>
      <c r="H204" s="4">
        <v>42972</v>
      </c>
      <c r="I204" s="4">
        <v>43001</v>
      </c>
      <c r="J204" s="16">
        <v>17376.89</v>
      </c>
      <c r="L204" s="2"/>
      <c r="N204" s="2"/>
      <c r="P204" s="2"/>
      <c r="R204" s="2"/>
    </row>
    <row r="205" spans="1:18" ht="30" x14ac:dyDescent="0.25">
      <c r="A205" s="3" t="s">
        <v>278</v>
      </c>
      <c r="B205" s="3" t="s">
        <v>0</v>
      </c>
      <c r="C205" s="12" t="s">
        <v>279</v>
      </c>
      <c r="D205" s="12" t="s">
        <v>280</v>
      </c>
      <c r="E205" s="3" t="s">
        <v>2</v>
      </c>
      <c r="F205" s="12" t="s">
        <v>149</v>
      </c>
      <c r="G205" s="3">
        <v>3206</v>
      </c>
      <c r="H205" s="4">
        <v>42828</v>
      </c>
      <c r="I205" s="4">
        <v>43039</v>
      </c>
      <c r="J205" s="16">
        <v>559.48</v>
      </c>
      <c r="L205" s="2"/>
      <c r="N205" s="2"/>
      <c r="P205" s="2"/>
      <c r="R205" s="2"/>
    </row>
    <row r="206" spans="1:18" ht="30" x14ac:dyDescent="0.25">
      <c r="A206" s="3" t="s">
        <v>282</v>
      </c>
      <c r="B206" s="3" t="s">
        <v>0</v>
      </c>
      <c r="C206" s="12" t="s">
        <v>283</v>
      </c>
      <c r="D206" s="12" t="s">
        <v>284</v>
      </c>
      <c r="E206" s="3" t="s">
        <v>2</v>
      </c>
      <c r="F206" s="12" t="s">
        <v>265</v>
      </c>
      <c r="G206" s="3" t="s">
        <v>285</v>
      </c>
      <c r="H206" s="4">
        <v>42187</v>
      </c>
      <c r="I206" s="4">
        <v>42914</v>
      </c>
      <c r="J206" s="16">
        <v>27373.5</v>
      </c>
      <c r="L206" s="2"/>
      <c r="N206" s="2"/>
      <c r="P206" s="2"/>
      <c r="R206" s="2"/>
    </row>
    <row r="207" spans="1:18" ht="30" x14ac:dyDescent="0.25">
      <c r="A207" s="3" t="s">
        <v>294</v>
      </c>
      <c r="B207" s="3" t="s">
        <v>0</v>
      </c>
      <c r="C207" s="12" t="s">
        <v>295</v>
      </c>
      <c r="D207" s="12" t="s">
        <v>296</v>
      </c>
      <c r="E207" s="3" t="s">
        <v>4</v>
      </c>
      <c r="F207" s="12" t="s">
        <v>297</v>
      </c>
      <c r="G207" s="3">
        <v>1301</v>
      </c>
      <c r="H207" s="4">
        <v>42830</v>
      </c>
      <c r="I207" s="4">
        <v>42997</v>
      </c>
      <c r="J207" s="16">
        <v>520.99</v>
      </c>
      <c r="L207" s="2"/>
      <c r="N207" s="2"/>
      <c r="P207" s="2"/>
      <c r="R207" s="2"/>
    </row>
    <row r="208" spans="1:18" ht="30" x14ac:dyDescent="0.25">
      <c r="A208" s="3" t="s">
        <v>304</v>
      </c>
      <c r="B208" s="3" t="s">
        <v>0</v>
      </c>
      <c r="C208" s="12" t="s">
        <v>305</v>
      </c>
      <c r="D208" s="12" t="s">
        <v>306</v>
      </c>
      <c r="E208" s="3" t="s">
        <v>2</v>
      </c>
      <c r="F208" s="12" t="s">
        <v>307</v>
      </c>
      <c r="G208" s="3" t="s">
        <v>308</v>
      </c>
      <c r="H208" s="4">
        <v>42830</v>
      </c>
      <c r="I208" s="4">
        <v>43042</v>
      </c>
      <c r="J208" s="16">
        <v>1295.92</v>
      </c>
      <c r="L208" s="2"/>
      <c r="N208" s="2"/>
      <c r="P208" s="2"/>
      <c r="R208" s="2"/>
    </row>
    <row r="209" spans="1:18" ht="30" x14ac:dyDescent="0.25">
      <c r="A209" s="3" t="s">
        <v>309</v>
      </c>
      <c r="B209" s="3" t="s">
        <v>0</v>
      </c>
      <c r="C209" s="12" t="s">
        <v>310</v>
      </c>
      <c r="D209" s="12" t="s">
        <v>311</v>
      </c>
      <c r="E209" s="3" t="s">
        <v>4</v>
      </c>
      <c r="F209" s="12" t="s">
        <v>125</v>
      </c>
      <c r="G209" s="3">
        <v>10113</v>
      </c>
      <c r="H209" s="4">
        <v>42678</v>
      </c>
      <c r="I209" s="4">
        <v>42862</v>
      </c>
      <c r="J209" s="16">
        <v>546.1</v>
      </c>
      <c r="L209" s="2"/>
      <c r="N209" s="2"/>
      <c r="P209" s="2"/>
      <c r="R209" s="2"/>
    </row>
    <row r="210" spans="1:18" ht="30" x14ac:dyDescent="0.25">
      <c r="A210" s="3" t="s">
        <v>318</v>
      </c>
      <c r="B210" s="3" t="s">
        <v>0</v>
      </c>
      <c r="C210" s="12" t="s">
        <v>319</v>
      </c>
      <c r="D210" s="12" t="s">
        <v>320</v>
      </c>
      <c r="E210" s="3" t="s">
        <v>2</v>
      </c>
      <c r="F210" s="12" t="s">
        <v>71</v>
      </c>
      <c r="G210" s="3">
        <v>2202</v>
      </c>
      <c r="H210" s="4">
        <v>42902</v>
      </c>
      <c r="I210" s="4">
        <v>43090</v>
      </c>
      <c r="J210" s="16">
        <v>14050.62</v>
      </c>
      <c r="L210" s="2"/>
      <c r="N210" s="2"/>
      <c r="P210" s="2"/>
      <c r="R210" s="2"/>
    </row>
    <row r="211" spans="1:18" ht="30" x14ac:dyDescent="0.25">
      <c r="A211" s="3" t="s">
        <v>322</v>
      </c>
      <c r="B211" s="3" t="s">
        <v>0</v>
      </c>
      <c r="C211" s="12" t="s">
        <v>323</v>
      </c>
      <c r="D211" s="12" t="s">
        <v>324</v>
      </c>
      <c r="E211" s="3"/>
      <c r="F211" s="12"/>
      <c r="G211" s="3"/>
      <c r="H211" s="4">
        <v>43157</v>
      </c>
      <c r="I211" s="4">
        <v>42994</v>
      </c>
      <c r="J211" s="16">
        <v>8618.15</v>
      </c>
      <c r="L211" s="2"/>
      <c r="N211" s="2"/>
      <c r="P211" s="2"/>
      <c r="R211" s="2"/>
    </row>
    <row r="212" spans="1:18" ht="30" x14ac:dyDescent="0.25">
      <c r="A212" s="3" t="s">
        <v>325</v>
      </c>
      <c r="B212" s="3" t="s">
        <v>0</v>
      </c>
      <c r="C212" s="12" t="s">
        <v>326</v>
      </c>
      <c r="D212" s="12" t="s">
        <v>327</v>
      </c>
      <c r="E212" s="3" t="s">
        <v>2</v>
      </c>
      <c r="F212" s="12" t="s">
        <v>328</v>
      </c>
      <c r="G212" s="3" t="s">
        <v>329</v>
      </c>
      <c r="H212" s="4">
        <v>42837</v>
      </c>
      <c r="I212" s="4">
        <v>42959</v>
      </c>
      <c r="J212" s="16">
        <v>2169.5100000000002</v>
      </c>
      <c r="L212" s="2"/>
      <c r="N212" s="2"/>
      <c r="P212" s="2"/>
      <c r="R212" s="2"/>
    </row>
    <row r="213" spans="1:18" ht="30" x14ac:dyDescent="0.25">
      <c r="A213" s="3" t="s">
        <v>330</v>
      </c>
      <c r="B213" s="3" t="s">
        <v>0</v>
      </c>
      <c r="C213" s="12" t="s">
        <v>331</v>
      </c>
      <c r="D213" s="12" t="s">
        <v>332</v>
      </c>
      <c r="E213" s="3" t="s">
        <v>2</v>
      </c>
      <c r="F213" s="12" t="s">
        <v>228</v>
      </c>
      <c r="G213" s="3" t="s">
        <v>333</v>
      </c>
      <c r="H213" s="4">
        <v>42933</v>
      </c>
      <c r="I213" s="4">
        <v>43055</v>
      </c>
      <c r="J213" s="16">
        <v>14021.69</v>
      </c>
      <c r="L213" s="2"/>
      <c r="N213" s="2"/>
      <c r="P213" s="2"/>
      <c r="R213" s="2"/>
    </row>
    <row r="214" spans="1:18" ht="30" x14ac:dyDescent="0.25">
      <c r="A214" s="3" t="s">
        <v>334</v>
      </c>
      <c r="B214" s="3" t="s">
        <v>0</v>
      </c>
      <c r="C214" s="12" t="s">
        <v>335</v>
      </c>
      <c r="D214" s="12" t="s">
        <v>336</v>
      </c>
      <c r="E214" s="3" t="s">
        <v>135</v>
      </c>
      <c r="F214" s="12" t="s">
        <v>337</v>
      </c>
      <c r="G214" s="3" t="s">
        <v>338</v>
      </c>
      <c r="H214" s="4">
        <v>42920</v>
      </c>
      <c r="I214" s="4">
        <v>42965</v>
      </c>
      <c r="J214" s="16">
        <v>23620.5</v>
      </c>
      <c r="L214" s="2"/>
      <c r="N214" s="2"/>
      <c r="P214" s="2"/>
      <c r="R214" s="2"/>
    </row>
    <row r="215" spans="1:18" ht="30" x14ac:dyDescent="0.25">
      <c r="A215" s="3" t="s">
        <v>342</v>
      </c>
      <c r="B215" s="3" t="s">
        <v>0</v>
      </c>
      <c r="C215" s="12" t="s">
        <v>343</v>
      </c>
      <c r="D215" s="12" t="s">
        <v>344</v>
      </c>
      <c r="E215" s="3" t="s">
        <v>4</v>
      </c>
      <c r="F215" s="12" t="s">
        <v>185</v>
      </c>
      <c r="G215" s="3" t="s">
        <v>345</v>
      </c>
      <c r="H215" s="4">
        <v>42850</v>
      </c>
      <c r="I215" s="4">
        <v>43001</v>
      </c>
      <c r="J215" s="16">
        <v>451.96</v>
      </c>
      <c r="L215" s="2"/>
      <c r="N215" s="2"/>
      <c r="P215" s="2"/>
      <c r="R215" s="2"/>
    </row>
    <row r="216" spans="1:18" ht="30" x14ac:dyDescent="0.25">
      <c r="A216" s="3" t="s">
        <v>346</v>
      </c>
      <c r="B216" s="3" t="s">
        <v>0</v>
      </c>
      <c r="C216" s="12" t="s">
        <v>347</v>
      </c>
      <c r="D216" s="12" t="s">
        <v>348</v>
      </c>
      <c r="E216" s="3" t="s">
        <v>2</v>
      </c>
      <c r="F216" s="12" t="s">
        <v>349</v>
      </c>
      <c r="G216" s="3" t="s">
        <v>350</v>
      </c>
      <c r="H216" s="4">
        <v>42863</v>
      </c>
      <c r="I216" s="4">
        <v>43001</v>
      </c>
      <c r="J216" s="16">
        <v>1126.58</v>
      </c>
      <c r="L216" s="2"/>
      <c r="N216" s="2"/>
      <c r="P216" s="2"/>
      <c r="R216" s="2"/>
    </row>
    <row r="217" spans="1:18" ht="30" x14ac:dyDescent="0.25">
      <c r="A217" s="3" t="s">
        <v>22</v>
      </c>
      <c r="B217" s="3" t="s">
        <v>0</v>
      </c>
      <c r="C217" s="12" t="s">
        <v>23</v>
      </c>
      <c r="D217" s="12" t="s">
        <v>24</v>
      </c>
      <c r="E217" s="3"/>
      <c r="F217" s="12"/>
      <c r="G217" s="3"/>
      <c r="H217" s="4">
        <v>42857</v>
      </c>
      <c r="I217" s="4">
        <v>43119</v>
      </c>
      <c r="J217" s="16">
        <v>6169.79</v>
      </c>
      <c r="L217" s="2"/>
      <c r="N217" s="2"/>
      <c r="P217" s="2"/>
      <c r="R217" s="2"/>
    </row>
    <row r="218" spans="1:18" ht="30" x14ac:dyDescent="0.25">
      <c r="A218" s="3" t="s">
        <v>282</v>
      </c>
      <c r="B218" s="3" t="s">
        <v>0</v>
      </c>
      <c r="C218" s="12" t="s">
        <v>283</v>
      </c>
      <c r="D218" s="12" t="s">
        <v>284</v>
      </c>
      <c r="E218" s="3" t="s">
        <v>2</v>
      </c>
      <c r="F218" s="12" t="s">
        <v>265</v>
      </c>
      <c r="G218" s="3" t="s">
        <v>285</v>
      </c>
      <c r="H218" s="4">
        <v>42187</v>
      </c>
      <c r="I218" s="4">
        <v>42914</v>
      </c>
      <c r="J218" s="16">
        <v>27373.5</v>
      </c>
      <c r="L218" s="2"/>
      <c r="N218" s="2"/>
      <c r="P218" s="2"/>
      <c r="R218" s="2"/>
    </row>
    <row r="219" spans="1:18" ht="45" x14ac:dyDescent="0.25">
      <c r="A219" s="3" t="s">
        <v>366</v>
      </c>
      <c r="B219" s="3" t="s">
        <v>0</v>
      </c>
      <c r="C219" s="12" t="s">
        <v>367</v>
      </c>
      <c r="D219" s="12" t="s">
        <v>368</v>
      </c>
      <c r="E219" s="3" t="s">
        <v>2</v>
      </c>
      <c r="F219" s="12" t="s">
        <v>185</v>
      </c>
      <c r="G219" s="3">
        <v>11130</v>
      </c>
      <c r="H219" s="4">
        <v>42863</v>
      </c>
      <c r="I219" s="4">
        <v>42984</v>
      </c>
      <c r="J219" s="16">
        <v>1515.09</v>
      </c>
      <c r="L219" s="2"/>
      <c r="N219" s="2"/>
      <c r="P219" s="2"/>
      <c r="R219" s="2"/>
    </row>
    <row r="220" spans="1:18" ht="45" x14ac:dyDescent="0.25">
      <c r="A220" s="3" t="s">
        <v>369</v>
      </c>
      <c r="B220" s="3" t="s">
        <v>0</v>
      </c>
      <c r="C220" s="12" t="s">
        <v>370</v>
      </c>
      <c r="D220" s="12" t="s">
        <v>371</v>
      </c>
      <c r="E220" s="3" t="s">
        <v>4</v>
      </c>
      <c r="F220" s="12" t="s">
        <v>289</v>
      </c>
      <c r="G220" s="3" t="s">
        <v>372</v>
      </c>
      <c r="H220" s="4">
        <v>43102</v>
      </c>
      <c r="I220" s="4">
        <v>43132</v>
      </c>
      <c r="J220" s="16">
        <v>4861.21</v>
      </c>
      <c r="L220" s="2"/>
      <c r="N220" s="2"/>
      <c r="P220" s="2"/>
      <c r="R220" s="2"/>
    </row>
    <row r="221" spans="1:18" ht="30" x14ac:dyDescent="0.25">
      <c r="A221" s="3" t="s">
        <v>384</v>
      </c>
      <c r="B221" s="3" t="s">
        <v>0</v>
      </c>
      <c r="C221" s="12" t="s">
        <v>385</v>
      </c>
      <c r="D221" s="12" t="s">
        <v>386</v>
      </c>
      <c r="E221" s="3" t="s">
        <v>4</v>
      </c>
      <c r="F221" s="12" t="s">
        <v>202</v>
      </c>
      <c r="G221" s="3">
        <v>3900</v>
      </c>
      <c r="H221" s="4">
        <v>42870</v>
      </c>
      <c r="I221" s="4">
        <v>42992</v>
      </c>
      <c r="J221" s="16">
        <v>852.29</v>
      </c>
      <c r="L221" s="2"/>
      <c r="N221" s="2"/>
      <c r="P221" s="2"/>
      <c r="R221" s="2"/>
    </row>
    <row r="222" spans="1:18" ht="30" x14ac:dyDescent="0.25">
      <c r="A222" s="3" t="s">
        <v>391</v>
      </c>
      <c r="B222" s="3" t="s">
        <v>0</v>
      </c>
      <c r="C222" s="12" t="s">
        <v>392</v>
      </c>
      <c r="D222" s="12" t="s">
        <v>393</v>
      </c>
      <c r="E222" s="3"/>
      <c r="F222" s="12"/>
      <c r="G222" s="3"/>
      <c r="H222" s="4">
        <v>42920</v>
      </c>
      <c r="I222" s="4">
        <v>43084</v>
      </c>
      <c r="J222" s="16">
        <v>7435.97</v>
      </c>
      <c r="L222" s="2"/>
      <c r="N222" s="2"/>
      <c r="P222" s="2"/>
      <c r="R222" s="2"/>
    </row>
    <row r="223" spans="1:18" ht="30" x14ac:dyDescent="0.25">
      <c r="A223" s="3" t="s">
        <v>399</v>
      </c>
      <c r="B223" s="3" t="s">
        <v>0</v>
      </c>
      <c r="C223" s="12" t="s">
        <v>400</v>
      </c>
      <c r="D223" s="12" t="s">
        <v>401</v>
      </c>
      <c r="E223" s="3" t="s">
        <v>2</v>
      </c>
      <c r="F223" s="12" t="s">
        <v>223</v>
      </c>
      <c r="G223" s="3" t="s">
        <v>402</v>
      </c>
      <c r="H223" s="4">
        <v>42878</v>
      </c>
      <c r="I223" s="4">
        <v>42939</v>
      </c>
      <c r="J223" s="16">
        <v>980.41</v>
      </c>
      <c r="L223" s="2"/>
      <c r="N223" s="2"/>
      <c r="P223" s="2"/>
      <c r="R223" s="2"/>
    </row>
    <row r="224" spans="1:18" ht="30" x14ac:dyDescent="0.25">
      <c r="A224" s="3" t="s">
        <v>403</v>
      </c>
      <c r="B224" s="3" t="s">
        <v>0</v>
      </c>
      <c r="C224" s="12" t="s">
        <v>404</v>
      </c>
      <c r="D224" s="12" t="s">
        <v>405</v>
      </c>
      <c r="E224" s="3"/>
      <c r="F224" s="12"/>
      <c r="G224" s="3"/>
      <c r="H224" s="4">
        <v>43311</v>
      </c>
      <c r="I224" s="4">
        <v>43273</v>
      </c>
      <c r="J224" s="16">
        <v>5431.28</v>
      </c>
      <c r="L224" s="2"/>
      <c r="N224" s="2"/>
      <c r="P224" s="2"/>
      <c r="R224" s="2"/>
    </row>
    <row r="225" spans="1:18" ht="30" x14ac:dyDescent="0.25">
      <c r="A225" s="3" t="s">
        <v>144</v>
      </c>
      <c r="B225" s="3" t="s">
        <v>0</v>
      </c>
      <c r="C225" s="12" t="s">
        <v>145</v>
      </c>
      <c r="D225" s="12" t="s">
        <v>146</v>
      </c>
      <c r="E225" s="3" t="s">
        <v>2</v>
      </c>
      <c r="F225" s="12" t="s">
        <v>47</v>
      </c>
      <c r="G225" s="3" t="s">
        <v>147</v>
      </c>
      <c r="H225" s="4">
        <v>42493</v>
      </c>
      <c r="I225" s="4">
        <v>42908</v>
      </c>
      <c r="J225" s="16">
        <v>2779.1</v>
      </c>
      <c r="L225" s="2"/>
      <c r="N225" s="2"/>
      <c r="P225" s="2"/>
      <c r="R225" s="2"/>
    </row>
    <row r="226" spans="1:18" ht="45" x14ac:dyDescent="0.25">
      <c r="A226" s="3" t="s">
        <v>416</v>
      </c>
      <c r="B226" s="3" t="s">
        <v>0</v>
      </c>
      <c r="C226" s="12" t="s">
        <v>417</v>
      </c>
      <c r="D226" s="12" t="s">
        <v>418</v>
      </c>
      <c r="E226" s="3" t="s">
        <v>2</v>
      </c>
      <c r="F226" s="12" t="s">
        <v>50</v>
      </c>
      <c r="G226" s="3" t="s">
        <v>258</v>
      </c>
      <c r="H226" s="4">
        <v>42961</v>
      </c>
      <c r="I226" s="4">
        <v>43147</v>
      </c>
      <c r="J226" s="16">
        <v>64091.26</v>
      </c>
      <c r="L226" s="2"/>
      <c r="N226" s="2"/>
      <c r="P226" s="2"/>
      <c r="R226" s="2"/>
    </row>
    <row r="227" spans="1:18" ht="30" x14ac:dyDescent="0.25">
      <c r="A227" s="3" t="s">
        <v>419</v>
      </c>
      <c r="B227" s="3" t="s">
        <v>0</v>
      </c>
      <c r="C227" s="12" t="s">
        <v>420</v>
      </c>
      <c r="D227" s="12" t="s">
        <v>421</v>
      </c>
      <c r="E227" s="3" t="s">
        <v>2</v>
      </c>
      <c r="F227" s="12" t="s">
        <v>339</v>
      </c>
      <c r="G227" s="3">
        <v>308</v>
      </c>
      <c r="H227" s="4">
        <v>42970</v>
      </c>
      <c r="I227" s="4">
        <v>43022</v>
      </c>
      <c r="J227" s="16">
        <v>525.4</v>
      </c>
      <c r="L227" s="2"/>
      <c r="N227" s="2"/>
      <c r="P227" s="2"/>
      <c r="R227" s="2"/>
    </row>
    <row r="228" spans="1:18" ht="30" x14ac:dyDescent="0.25">
      <c r="A228" s="3" t="s">
        <v>423</v>
      </c>
      <c r="B228" s="3" t="s">
        <v>0</v>
      </c>
      <c r="C228" s="12" t="s">
        <v>424</v>
      </c>
      <c r="D228" s="12" t="s">
        <v>425</v>
      </c>
      <c r="E228" s="3"/>
      <c r="F228" s="12"/>
      <c r="G228" s="3"/>
      <c r="H228" s="4">
        <v>42881</v>
      </c>
      <c r="I228" s="4">
        <v>43095</v>
      </c>
      <c r="J228" s="16">
        <v>1075.1600000000001</v>
      </c>
      <c r="L228" s="2"/>
      <c r="N228" s="2"/>
      <c r="P228" s="2"/>
      <c r="R228" s="2"/>
    </row>
    <row r="229" spans="1:18" ht="30" x14ac:dyDescent="0.25">
      <c r="A229" s="3" t="s">
        <v>282</v>
      </c>
      <c r="B229" s="3" t="s">
        <v>0</v>
      </c>
      <c r="C229" s="12" t="s">
        <v>283</v>
      </c>
      <c r="D229" s="12" t="s">
        <v>284</v>
      </c>
      <c r="E229" s="3" t="s">
        <v>2</v>
      </c>
      <c r="F229" s="12" t="s">
        <v>265</v>
      </c>
      <c r="G229" s="3" t="s">
        <v>285</v>
      </c>
      <c r="H229" s="4">
        <v>42187</v>
      </c>
      <c r="I229" s="4">
        <v>42914</v>
      </c>
      <c r="J229" s="16">
        <v>27373.5</v>
      </c>
      <c r="L229" s="2"/>
      <c r="N229" s="2"/>
      <c r="P229" s="2"/>
      <c r="R229" s="2"/>
    </row>
    <row r="230" spans="1:18" ht="30" x14ac:dyDescent="0.25">
      <c r="A230" s="3" t="s">
        <v>426</v>
      </c>
      <c r="B230" s="3" t="s">
        <v>0</v>
      </c>
      <c r="C230" s="12" t="s">
        <v>427</v>
      </c>
      <c r="D230" s="12" t="s">
        <v>428</v>
      </c>
      <c r="E230" s="3" t="s">
        <v>2</v>
      </c>
      <c r="F230" s="12" t="s">
        <v>202</v>
      </c>
      <c r="G230" s="3" t="s">
        <v>429</v>
      </c>
      <c r="H230" s="4">
        <v>42886</v>
      </c>
      <c r="I230" s="4">
        <v>43008</v>
      </c>
      <c r="J230" s="16">
        <v>854.73</v>
      </c>
      <c r="L230" s="2"/>
      <c r="N230" s="2"/>
      <c r="P230" s="2"/>
      <c r="R230" s="2"/>
    </row>
    <row r="231" spans="1:18" ht="30" x14ac:dyDescent="0.25">
      <c r="A231" s="3" t="s">
        <v>430</v>
      </c>
      <c r="B231" s="3" t="s">
        <v>0</v>
      </c>
      <c r="C231" s="12" t="s">
        <v>431</v>
      </c>
      <c r="D231" s="12" t="s">
        <v>432</v>
      </c>
      <c r="E231" s="3"/>
      <c r="F231" s="12"/>
      <c r="G231" s="3"/>
      <c r="H231" s="4">
        <v>42898</v>
      </c>
      <c r="I231" s="4">
        <v>42917</v>
      </c>
      <c r="J231" s="16">
        <v>8000</v>
      </c>
      <c r="L231" s="2"/>
      <c r="N231" s="2"/>
      <c r="P231" s="2"/>
      <c r="R231" s="2"/>
    </row>
    <row r="232" spans="1:18" ht="30" x14ac:dyDescent="0.25">
      <c r="A232" s="3" t="s">
        <v>433</v>
      </c>
      <c r="B232" s="3" t="s">
        <v>0</v>
      </c>
      <c r="C232" s="12" t="s">
        <v>434</v>
      </c>
      <c r="D232" s="12" t="s">
        <v>435</v>
      </c>
      <c r="E232" s="3"/>
      <c r="F232" s="12"/>
      <c r="G232" s="3"/>
      <c r="H232" s="4">
        <v>43066</v>
      </c>
      <c r="I232" s="4">
        <v>43188</v>
      </c>
      <c r="J232" s="16">
        <v>2075.66</v>
      </c>
      <c r="L232" s="2"/>
      <c r="N232" s="2"/>
      <c r="P232" s="2"/>
      <c r="R232" s="2"/>
    </row>
    <row r="233" spans="1:18" ht="45" x14ac:dyDescent="0.25">
      <c r="A233" s="3" t="s">
        <v>436</v>
      </c>
      <c r="B233" s="3" t="s">
        <v>0</v>
      </c>
      <c r="C233" s="12" t="s">
        <v>437</v>
      </c>
      <c r="D233" s="12" t="s">
        <v>438</v>
      </c>
      <c r="E233" s="3" t="s">
        <v>2</v>
      </c>
      <c r="F233" s="12" t="s">
        <v>46</v>
      </c>
      <c r="G233" s="3">
        <v>7301</v>
      </c>
      <c r="H233" s="4">
        <v>42940</v>
      </c>
      <c r="I233" s="4">
        <v>43008</v>
      </c>
      <c r="J233" s="16">
        <v>6139.92</v>
      </c>
      <c r="L233" s="2"/>
      <c r="N233" s="2"/>
      <c r="P233" s="2"/>
      <c r="R233" s="2"/>
    </row>
    <row r="234" spans="1:18" ht="30" x14ac:dyDescent="0.25">
      <c r="A234" s="3" t="s">
        <v>439</v>
      </c>
      <c r="B234" s="3" t="s">
        <v>0</v>
      </c>
      <c r="C234" s="12" t="s">
        <v>440</v>
      </c>
      <c r="D234" s="12" t="s">
        <v>441</v>
      </c>
      <c r="E234" s="3" t="s">
        <v>4</v>
      </c>
      <c r="F234" s="12" t="s">
        <v>9</v>
      </c>
      <c r="G234" s="3">
        <v>9500</v>
      </c>
      <c r="H234" s="4">
        <v>42887</v>
      </c>
      <c r="I234" s="4">
        <v>43101</v>
      </c>
      <c r="J234" s="16">
        <v>659.71</v>
      </c>
      <c r="L234" s="2"/>
      <c r="N234" s="2"/>
      <c r="P234" s="2"/>
      <c r="R234" s="2"/>
    </row>
    <row r="235" spans="1:18" ht="45" x14ac:dyDescent="0.25">
      <c r="A235" s="3" t="s">
        <v>442</v>
      </c>
      <c r="B235" s="3" t="s">
        <v>0</v>
      </c>
      <c r="C235" s="12" t="s">
        <v>443</v>
      </c>
      <c r="D235" s="12" t="s">
        <v>209</v>
      </c>
      <c r="E235" s="3" t="s">
        <v>4</v>
      </c>
      <c r="F235" s="12" t="s">
        <v>210</v>
      </c>
      <c r="G235" s="3">
        <v>1302</v>
      </c>
      <c r="H235" s="4">
        <v>42892</v>
      </c>
      <c r="I235" s="4">
        <v>43102</v>
      </c>
      <c r="J235" s="16">
        <v>2913.64</v>
      </c>
      <c r="L235" s="2"/>
      <c r="N235" s="2"/>
      <c r="P235" s="2"/>
      <c r="R235" s="2"/>
    </row>
    <row r="236" spans="1:18" ht="30" x14ac:dyDescent="0.25">
      <c r="A236" s="3" t="s">
        <v>445</v>
      </c>
      <c r="B236" s="3" t="s">
        <v>0</v>
      </c>
      <c r="C236" s="12" t="s">
        <v>446</v>
      </c>
      <c r="D236" s="12" t="s">
        <v>447</v>
      </c>
      <c r="E236" s="3" t="s">
        <v>2</v>
      </c>
      <c r="F236" s="12" t="s">
        <v>202</v>
      </c>
      <c r="G236" s="3" t="s">
        <v>448</v>
      </c>
      <c r="H236" s="4">
        <v>42892</v>
      </c>
      <c r="I236" s="4">
        <v>43012</v>
      </c>
      <c r="J236" s="16">
        <v>790.73</v>
      </c>
      <c r="L236" s="2"/>
      <c r="N236" s="2"/>
      <c r="P236" s="2"/>
      <c r="R236" s="2"/>
    </row>
    <row r="237" spans="1:18" ht="30" x14ac:dyDescent="0.25">
      <c r="A237" s="3" t="s">
        <v>457</v>
      </c>
      <c r="B237" s="3" t="s">
        <v>0</v>
      </c>
      <c r="C237" s="12" t="s">
        <v>458</v>
      </c>
      <c r="D237" s="12" t="s">
        <v>459</v>
      </c>
      <c r="E237" s="3" t="s">
        <v>4</v>
      </c>
      <c r="F237" s="12" t="s">
        <v>460</v>
      </c>
      <c r="G237" s="3">
        <v>501</v>
      </c>
      <c r="H237" s="4">
        <v>42898</v>
      </c>
      <c r="I237" s="4">
        <v>43108</v>
      </c>
      <c r="J237" s="16">
        <v>1955.96</v>
      </c>
      <c r="L237" s="2"/>
      <c r="N237" s="2"/>
      <c r="P237" s="2"/>
      <c r="R237" s="2"/>
    </row>
    <row r="238" spans="1:18" ht="30" x14ac:dyDescent="0.25">
      <c r="A238" s="3" t="s">
        <v>465</v>
      </c>
      <c r="B238" s="3" t="s">
        <v>0</v>
      </c>
      <c r="C238" s="12" t="s">
        <v>466</v>
      </c>
      <c r="D238" s="12" t="s">
        <v>467</v>
      </c>
      <c r="E238" s="3" t="s">
        <v>4</v>
      </c>
      <c r="F238" s="12" t="s">
        <v>208</v>
      </c>
      <c r="G238" s="3">
        <v>206</v>
      </c>
      <c r="H238" s="4">
        <v>43264</v>
      </c>
      <c r="I238" s="4">
        <v>43049</v>
      </c>
      <c r="J238" s="16">
        <v>629.94000000000005</v>
      </c>
      <c r="L238" s="2"/>
      <c r="N238" s="2"/>
      <c r="P238" s="2"/>
      <c r="R238" s="2"/>
    </row>
    <row r="239" spans="1:18" ht="30" x14ac:dyDescent="0.25">
      <c r="A239" s="3" t="s">
        <v>471</v>
      </c>
      <c r="B239" s="3" t="s">
        <v>0</v>
      </c>
      <c r="C239" s="12" t="s">
        <v>472</v>
      </c>
      <c r="D239" s="12" t="s">
        <v>473</v>
      </c>
      <c r="E239" s="3" t="s">
        <v>2</v>
      </c>
      <c r="F239" s="12" t="s">
        <v>93</v>
      </c>
      <c r="G239" s="3">
        <v>4505</v>
      </c>
      <c r="H239" s="4">
        <v>42902</v>
      </c>
      <c r="I239" s="4">
        <v>43111</v>
      </c>
      <c r="J239" s="16">
        <v>495.24</v>
      </c>
      <c r="L239" s="2"/>
      <c r="N239" s="2"/>
      <c r="P239" s="2"/>
      <c r="R239" s="2"/>
    </row>
    <row r="240" spans="1:18" ht="45" x14ac:dyDescent="0.25">
      <c r="A240" s="3" t="s">
        <v>235</v>
      </c>
      <c r="B240" s="3" t="s">
        <v>0</v>
      </c>
      <c r="C240" s="12" t="s">
        <v>236</v>
      </c>
      <c r="D240" s="12" t="s">
        <v>237</v>
      </c>
      <c r="E240" s="3" t="s">
        <v>7</v>
      </c>
      <c r="F240" s="12" t="s">
        <v>36</v>
      </c>
      <c r="G240" s="3" t="s">
        <v>238</v>
      </c>
      <c r="H240" s="4">
        <v>42591</v>
      </c>
      <c r="I240" s="4">
        <v>43090</v>
      </c>
      <c r="J240" s="16">
        <v>6519.4</v>
      </c>
      <c r="L240" s="2"/>
      <c r="N240" s="2"/>
      <c r="P240" s="2"/>
      <c r="R240" s="2"/>
    </row>
    <row r="241" spans="1:18" ht="30" x14ac:dyDescent="0.25">
      <c r="A241" s="3" t="s">
        <v>318</v>
      </c>
      <c r="B241" s="3" t="s">
        <v>0</v>
      </c>
      <c r="C241" s="12" t="s">
        <v>319</v>
      </c>
      <c r="D241" s="12" t="s">
        <v>320</v>
      </c>
      <c r="E241" s="3" t="s">
        <v>2</v>
      </c>
      <c r="F241" s="12" t="s">
        <v>71</v>
      </c>
      <c r="G241" s="3">
        <v>2202</v>
      </c>
      <c r="H241" s="4">
        <v>42902</v>
      </c>
      <c r="I241" s="4">
        <v>43090</v>
      </c>
      <c r="J241" s="16">
        <v>14050.62</v>
      </c>
      <c r="L241" s="2"/>
      <c r="N241" s="2"/>
      <c r="P241" s="2"/>
      <c r="R241" s="2"/>
    </row>
    <row r="242" spans="1:18" ht="30" x14ac:dyDescent="0.25">
      <c r="A242" s="3" t="s">
        <v>334</v>
      </c>
      <c r="B242" s="3" t="s">
        <v>0</v>
      </c>
      <c r="C242" s="12" t="s">
        <v>335</v>
      </c>
      <c r="D242" s="12" t="s">
        <v>336</v>
      </c>
      <c r="E242" s="3" t="s">
        <v>135</v>
      </c>
      <c r="F242" s="12" t="s">
        <v>337</v>
      </c>
      <c r="G242" s="3" t="s">
        <v>338</v>
      </c>
      <c r="H242" s="4">
        <v>42920</v>
      </c>
      <c r="I242" s="4">
        <v>42965</v>
      </c>
      <c r="J242" s="16">
        <v>23620.5</v>
      </c>
      <c r="L242" s="2"/>
      <c r="N242" s="2"/>
      <c r="P242" s="2"/>
      <c r="R242" s="2"/>
    </row>
    <row r="243" spans="1:18" ht="30" x14ac:dyDescent="0.25">
      <c r="A243" s="3" t="s">
        <v>476</v>
      </c>
      <c r="B243" s="3" t="s">
        <v>0</v>
      </c>
      <c r="C243" s="12" t="s">
        <v>477</v>
      </c>
      <c r="D243" s="12" t="s">
        <v>478</v>
      </c>
      <c r="E243" s="3" t="s">
        <v>10</v>
      </c>
      <c r="F243" s="12" t="s">
        <v>224</v>
      </c>
      <c r="G243" s="3" t="s">
        <v>479</v>
      </c>
      <c r="H243" s="4">
        <v>42947</v>
      </c>
      <c r="I243" s="4">
        <v>42939</v>
      </c>
      <c r="J243" s="16">
        <v>2867.38</v>
      </c>
      <c r="L243" s="2"/>
      <c r="N243" s="2"/>
      <c r="P243" s="2"/>
      <c r="R243" s="2"/>
    </row>
    <row r="244" spans="1:18" ht="30" x14ac:dyDescent="0.25">
      <c r="A244" s="3" t="s">
        <v>496</v>
      </c>
      <c r="B244" s="3" t="s">
        <v>0</v>
      </c>
      <c r="C244" s="12" t="s">
        <v>497</v>
      </c>
      <c r="D244" s="12" t="s">
        <v>498</v>
      </c>
      <c r="E244" s="3" t="s">
        <v>10</v>
      </c>
      <c r="F244" s="12" t="s">
        <v>224</v>
      </c>
      <c r="G244" s="3" t="s">
        <v>499</v>
      </c>
      <c r="H244" s="4">
        <v>43139</v>
      </c>
      <c r="I244" s="4">
        <v>43217</v>
      </c>
      <c r="J244" s="16">
        <v>5121.07</v>
      </c>
      <c r="L244" s="2"/>
      <c r="N244" s="2"/>
      <c r="P244" s="2"/>
      <c r="R244" s="2"/>
    </row>
    <row r="245" spans="1:18" ht="30" x14ac:dyDescent="0.25">
      <c r="A245" s="3" t="s">
        <v>500</v>
      </c>
      <c r="B245" s="3" t="s">
        <v>0</v>
      </c>
      <c r="C245" s="12" t="s">
        <v>501</v>
      </c>
      <c r="D245" s="12" t="s">
        <v>502</v>
      </c>
      <c r="E245" s="3" t="s">
        <v>2</v>
      </c>
      <c r="F245" s="12" t="s">
        <v>229</v>
      </c>
      <c r="G245" s="3" t="s">
        <v>503</v>
      </c>
      <c r="H245" s="4">
        <v>42922</v>
      </c>
      <c r="I245" s="4">
        <v>42980</v>
      </c>
      <c r="J245" s="16">
        <v>1306.05</v>
      </c>
      <c r="L245" s="2"/>
      <c r="N245" s="2"/>
      <c r="P245" s="2"/>
      <c r="R245" s="2"/>
    </row>
    <row r="246" spans="1:18" ht="30" x14ac:dyDescent="0.25">
      <c r="A246" s="3" t="s">
        <v>504</v>
      </c>
      <c r="B246" s="3" t="s">
        <v>0</v>
      </c>
      <c r="C246" s="12" t="s">
        <v>505</v>
      </c>
      <c r="D246" s="12" t="s">
        <v>506</v>
      </c>
      <c r="E246" s="3"/>
      <c r="F246" s="12"/>
      <c r="G246" s="3"/>
      <c r="H246" s="4">
        <v>43077</v>
      </c>
      <c r="I246" s="4">
        <v>43231</v>
      </c>
      <c r="J246" s="16">
        <v>19615.89</v>
      </c>
      <c r="L246" s="2"/>
      <c r="N246" s="2"/>
      <c r="P246" s="2"/>
      <c r="R246" s="2"/>
    </row>
    <row r="247" spans="1:18" ht="45" x14ac:dyDescent="0.25">
      <c r="A247" s="3" t="s">
        <v>508</v>
      </c>
      <c r="B247" s="3" t="s">
        <v>0</v>
      </c>
      <c r="C247" s="12" t="s">
        <v>509</v>
      </c>
      <c r="D247" s="12" t="s">
        <v>510</v>
      </c>
      <c r="E247" s="3" t="s">
        <v>2</v>
      </c>
      <c r="F247" s="12" t="s">
        <v>67</v>
      </c>
      <c r="G247" s="3" t="s">
        <v>511</v>
      </c>
      <c r="H247" s="4">
        <v>42927</v>
      </c>
      <c r="I247" s="4">
        <v>43139</v>
      </c>
      <c r="J247" s="16">
        <v>784.43</v>
      </c>
      <c r="L247" s="2"/>
      <c r="N247" s="2"/>
      <c r="P247" s="2"/>
      <c r="R247" s="2"/>
    </row>
    <row r="248" spans="1:18" ht="45" x14ac:dyDescent="0.25">
      <c r="A248" s="3" t="s">
        <v>512</v>
      </c>
      <c r="B248" s="3" t="s">
        <v>0</v>
      </c>
      <c r="C248" s="12" t="s">
        <v>275</v>
      </c>
      <c r="D248" s="12" t="s">
        <v>513</v>
      </c>
      <c r="E248" s="3" t="s">
        <v>2</v>
      </c>
      <c r="F248" s="12" t="s">
        <v>67</v>
      </c>
      <c r="G248" s="3" t="s">
        <v>514</v>
      </c>
      <c r="H248" s="4">
        <v>43021</v>
      </c>
      <c r="I248" s="4">
        <v>43143</v>
      </c>
      <c r="J248" s="16">
        <v>1591.77</v>
      </c>
      <c r="L248" s="2"/>
      <c r="N248" s="2"/>
      <c r="P248" s="2"/>
      <c r="R248" s="2"/>
    </row>
    <row r="249" spans="1:18" ht="30" x14ac:dyDescent="0.25">
      <c r="A249" s="3" t="s">
        <v>330</v>
      </c>
      <c r="B249" s="3" t="s">
        <v>0</v>
      </c>
      <c r="C249" s="12" t="s">
        <v>331</v>
      </c>
      <c r="D249" s="12" t="s">
        <v>332</v>
      </c>
      <c r="E249" s="3" t="s">
        <v>2</v>
      </c>
      <c r="F249" s="12" t="s">
        <v>228</v>
      </c>
      <c r="G249" s="3" t="s">
        <v>333</v>
      </c>
      <c r="H249" s="4">
        <v>42933</v>
      </c>
      <c r="I249" s="4">
        <v>43055</v>
      </c>
      <c r="J249" s="16">
        <v>14021.69</v>
      </c>
      <c r="L249" s="2"/>
      <c r="N249" s="2"/>
      <c r="P249" s="2"/>
      <c r="R249" s="2"/>
    </row>
    <row r="250" spans="1:18" ht="45" x14ac:dyDescent="0.25">
      <c r="A250" s="3" t="s">
        <v>519</v>
      </c>
      <c r="B250" s="3" t="s">
        <v>0</v>
      </c>
      <c r="C250" s="12" t="s">
        <v>275</v>
      </c>
      <c r="D250" s="12" t="s">
        <v>520</v>
      </c>
      <c r="E250" s="3" t="s">
        <v>87</v>
      </c>
      <c r="F250" s="12" t="s">
        <v>67</v>
      </c>
      <c r="G250" s="3" t="s">
        <v>255</v>
      </c>
      <c r="H250" s="4">
        <v>42947</v>
      </c>
      <c r="I250" s="4">
        <v>43051</v>
      </c>
      <c r="J250" s="16">
        <v>4305.54</v>
      </c>
      <c r="L250" s="2"/>
      <c r="N250" s="2"/>
      <c r="P250" s="2"/>
      <c r="R250" s="2"/>
    </row>
    <row r="251" spans="1:18" ht="45" x14ac:dyDescent="0.25">
      <c r="A251" s="3" t="s">
        <v>416</v>
      </c>
      <c r="B251" s="3" t="s">
        <v>0</v>
      </c>
      <c r="C251" s="12" t="s">
        <v>417</v>
      </c>
      <c r="D251" s="12" t="s">
        <v>418</v>
      </c>
      <c r="E251" s="3" t="s">
        <v>2</v>
      </c>
      <c r="F251" s="12" t="s">
        <v>50</v>
      </c>
      <c r="G251" s="3" t="s">
        <v>258</v>
      </c>
      <c r="H251" s="4">
        <v>42961</v>
      </c>
      <c r="I251" s="4">
        <v>43147</v>
      </c>
      <c r="J251" s="16">
        <v>64091.26</v>
      </c>
      <c r="L251" s="2"/>
      <c r="N251" s="2"/>
      <c r="P251" s="2"/>
      <c r="R251" s="2"/>
    </row>
    <row r="252" spans="1:18" ht="30" x14ac:dyDescent="0.25">
      <c r="A252" s="3" t="s">
        <v>534</v>
      </c>
      <c r="B252" s="3" t="s">
        <v>0</v>
      </c>
      <c r="C252" s="12" t="s">
        <v>535</v>
      </c>
      <c r="D252" s="12" t="s">
        <v>536</v>
      </c>
      <c r="E252" s="3"/>
      <c r="F252" s="12"/>
      <c r="G252" s="3"/>
      <c r="H252" s="4">
        <v>43405</v>
      </c>
      <c r="I252" s="4">
        <v>43245</v>
      </c>
      <c r="J252" s="16">
        <v>1889.01</v>
      </c>
      <c r="L252" s="2"/>
      <c r="N252" s="2"/>
      <c r="P252" s="2"/>
      <c r="R252" s="2"/>
    </row>
    <row r="253" spans="1:18" ht="30" x14ac:dyDescent="0.25">
      <c r="A253" s="3" t="s">
        <v>538</v>
      </c>
      <c r="B253" s="3" t="s">
        <v>0</v>
      </c>
      <c r="C253" s="12" t="s">
        <v>539</v>
      </c>
      <c r="D253" s="12" t="s">
        <v>540</v>
      </c>
      <c r="E253" s="3" t="s">
        <v>2</v>
      </c>
      <c r="F253" s="12" t="s">
        <v>25</v>
      </c>
      <c r="G253" s="3" t="s">
        <v>541</v>
      </c>
      <c r="H253" s="4">
        <v>42961</v>
      </c>
      <c r="I253" s="4">
        <v>43070</v>
      </c>
      <c r="J253" s="16">
        <v>507.91</v>
      </c>
      <c r="L253" s="2"/>
      <c r="N253" s="2"/>
      <c r="P253" s="2"/>
      <c r="R253" s="2"/>
    </row>
    <row r="254" spans="1:18" ht="30" x14ac:dyDescent="0.25">
      <c r="A254" s="3" t="s">
        <v>542</v>
      </c>
      <c r="B254" s="3" t="s">
        <v>0</v>
      </c>
      <c r="C254" s="12" t="s">
        <v>543</v>
      </c>
      <c r="D254" s="12" t="s">
        <v>544</v>
      </c>
      <c r="E254" s="3"/>
      <c r="F254" s="12"/>
      <c r="G254" s="3"/>
      <c r="H254" s="4">
        <v>43017</v>
      </c>
      <c r="I254" s="4">
        <v>43139</v>
      </c>
      <c r="J254" s="16">
        <v>30635.89</v>
      </c>
      <c r="L254" s="2"/>
      <c r="N254" s="2"/>
      <c r="P254" s="2"/>
      <c r="R254" s="2"/>
    </row>
    <row r="255" spans="1:18" ht="45" x14ac:dyDescent="0.25">
      <c r="A255" s="3" t="s">
        <v>550</v>
      </c>
      <c r="B255" s="3" t="s">
        <v>0</v>
      </c>
      <c r="C255" s="12" t="s">
        <v>275</v>
      </c>
      <c r="D255" s="12" t="s">
        <v>551</v>
      </c>
      <c r="E255" s="3" t="s">
        <v>87</v>
      </c>
      <c r="F255" s="12" t="s">
        <v>67</v>
      </c>
      <c r="G255" s="3" t="s">
        <v>255</v>
      </c>
      <c r="H255" s="4">
        <v>43264</v>
      </c>
      <c r="I255" s="4">
        <v>43357</v>
      </c>
      <c r="J255" s="16">
        <v>14509.04</v>
      </c>
      <c r="L255" s="2"/>
      <c r="N255" s="2"/>
      <c r="P255" s="2"/>
      <c r="R255" s="2"/>
    </row>
    <row r="256" spans="1:18" ht="30" x14ac:dyDescent="0.25">
      <c r="A256" s="3" t="s">
        <v>552</v>
      </c>
      <c r="B256" s="3" t="s">
        <v>0</v>
      </c>
      <c r="C256" s="12" t="s">
        <v>553</v>
      </c>
      <c r="D256" s="12" t="s">
        <v>554</v>
      </c>
      <c r="E256" s="3" t="s">
        <v>4</v>
      </c>
      <c r="F256" s="12" t="s">
        <v>233</v>
      </c>
      <c r="G256" s="3" t="s">
        <v>172</v>
      </c>
      <c r="H256" s="4">
        <v>43011</v>
      </c>
      <c r="I256" s="4">
        <v>43068</v>
      </c>
      <c r="J256" s="16">
        <v>795.44</v>
      </c>
      <c r="L256" s="2"/>
      <c r="N256" s="2"/>
      <c r="P256" s="2"/>
      <c r="R256" s="2"/>
    </row>
    <row r="257" spans="1:18" ht="30" x14ac:dyDescent="0.25">
      <c r="A257" s="3" t="s">
        <v>558</v>
      </c>
      <c r="B257" s="3" t="s">
        <v>0</v>
      </c>
      <c r="C257" s="12" t="s">
        <v>559</v>
      </c>
      <c r="D257" s="12" t="s">
        <v>560</v>
      </c>
      <c r="E257" s="3" t="s">
        <v>2</v>
      </c>
      <c r="F257" s="12" t="s">
        <v>25</v>
      </c>
      <c r="G257" s="3">
        <v>7302</v>
      </c>
      <c r="H257" s="4">
        <v>42956</v>
      </c>
      <c r="I257" s="4">
        <v>43108</v>
      </c>
      <c r="J257" s="16">
        <v>899.17</v>
      </c>
      <c r="L257" s="2"/>
      <c r="N257" s="2"/>
      <c r="P257" s="2"/>
      <c r="R257" s="2"/>
    </row>
    <row r="258" spans="1:18" ht="45" x14ac:dyDescent="0.25">
      <c r="A258" s="3" t="s">
        <v>561</v>
      </c>
      <c r="B258" s="3" t="s">
        <v>0</v>
      </c>
      <c r="C258" s="12" t="s">
        <v>275</v>
      </c>
      <c r="D258" s="12" t="s">
        <v>562</v>
      </c>
      <c r="E258" s="3" t="s">
        <v>87</v>
      </c>
      <c r="F258" s="12" t="s">
        <v>67</v>
      </c>
      <c r="G258" s="3" t="s">
        <v>255</v>
      </c>
      <c r="H258" s="4">
        <v>42961</v>
      </c>
      <c r="I258" s="4">
        <v>43171</v>
      </c>
      <c r="J258" s="16">
        <v>22374.79</v>
      </c>
      <c r="L258" s="2"/>
      <c r="N258" s="2"/>
      <c r="P258" s="2"/>
      <c r="R258" s="2"/>
    </row>
    <row r="259" spans="1:18" ht="30" x14ac:dyDescent="0.25">
      <c r="A259" s="3" t="s">
        <v>563</v>
      </c>
      <c r="B259" s="3" t="s">
        <v>0</v>
      </c>
      <c r="C259" s="12" t="s">
        <v>564</v>
      </c>
      <c r="D259" s="12" t="s">
        <v>565</v>
      </c>
      <c r="E259" s="3" t="s">
        <v>10</v>
      </c>
      <c r="F259" s="12" t="s">
        <v>224</v>
      </c>
      <c r="G259" s="3" t="s">
        <v>566</v>
      </c>
      <c r="H259" s="4">
        <v>42961</v>
      </c>
      <c r="I259" s="4">
        <v>43172</v>
      </c>
      <c r="J259" s="16">
        <v>2239.7800000000002</v>
      </c>
      <c r="L259" s="2"/>
      <c r="N259" s="2"/>
      <c r="P259" s="2"/>
      <c r="R259" s="2"/>
    </row>
    <row r="260" spans="1:18" ht="30" x14ac:dyDescent="0.25">
      <c r="A260" s="3" t="s">
        <v>567</v>
      </c>
      <c r="B260" s="3" t="s">
        <v>0</v>
      </c>
      <c r="C260" s="12" t="s">
        <v>385</v>
      </c>
      <c r="D260" s="12" t="s">
        <v>568</v>
      </c>
      <c r="E260" s="3" t="s">
        <v>4</v>
      </c>
      <c r="F260" s="12" t="s">
        <v>202</v>
      </c>
      <c r="G260" s="3">
        <v>3900</v>
      </c>
      <c r="H260" s="4">
        <v>42976</v>
      </c>
      <c r="I260" s="4">
        <v>43082</v>
      </c>
      <c r="J260" s="16">
        <v>1476.27</v>
      </c>
      <c r="L260" s="2"/>
      <c r="N260" s="2"/>
      <c r="P260" s="2"/>
      <c r="R260" s="2"/>
    </row>
    <row r="261" spans="1:18" ht="30" x14ac:dyDescent="0.25">
      <c r="A261" s="3" t="s">
        <v>576</v>
      </c>
      <c r="B261" s="3" t="s">
        <v>0</v>
      </c>
      <c r="C261" s="12" t="s">
        <v>577</v>
      </c>
      <c r="D261" s="12" t="s">
        <v>578</v>
      </c>
      <c r="E261" s="3" t="s">
        <v>7</v>
      </c>
      <c r="F261" s="12" t="s">
        <v>36</v>
      </c>
      <c r="G261" s="3" t="s">
        <v>579</v>
      </c>
      <c r="H261" s="4">
        <v>42968</v>
      </c>
      <c r="I261" s="4">
        <v>43178</v>
      </c>
      <c r="J261" s="16">
        <v>6358.48</v>
      </c>
      <c r="L261" s="2"/>
      <c r="N261" s="2"/>
      <c r="P261" s="2"/>
      <c r="R261" s="2"/>
    </row>
    <row r="262" spans="1:18" ht="30" x14ac:dyDescent="0.25">
      <c r="A262" s="3" t="s">
        <v>580</v>
      </c>
      <c r="B262" s="3" t="s">
        <v>0</v>
      </c>
      <c r="C262" s="12" t="s">
        <v>581</v>
      </c>
      <c r="D262" s="12" t="s">
        <v>582</v>
      </c>
      <c r="E262" s="3"/>
      <c r="F262" s="12"/>
      <c r="G262" s="3"/>
      <c r="H262" s="4">
        <v>42968</v>
      </c>
      <c r="I262" s="4">
        <v>43088</v>
      </c>
      <c r="J262" s="16">
        <v>982.12</v>
      </c>
      <c r="L262" s="2"/>
      <c r="N262" s="2"/>
      <c r="P262" s="2"/>
      <c r="R262" s="2"/>
    </row>
    <row r="263" spans="1:18" ht="30" x14ac:dyDescent="0.25">
      <c r="A263" s="3" t="s">
        <v>583</v>
      </c>
      <c r="B263" s="3" t="s">
        <v>0</v>
      </c>
      <c r="C263" s="12" t="s">
        <v>577</v>
      </c>
      <c r="D263" s="12" t="s">
        <v>578</v>
      </c>
      <c r="E263" s="3" t="s">
        <v>7</v>
      </c>
      <c r="F263" s="12" t="s">
        <v>36</v>
      </c>
      <c r="G263" s="3" t="s">
        <v>579</v>
      </c>
      <c r="H263" s="4">
        <v>42972</v>
      </c>
      <c r="I263" s="4">
        <v>43118</v>
      </c>
      <c r="J263" s="16">
        <v>7393.62</v>
      </c>
      <c r="L263" s="2"/>
      <c r="N263" s="2"/>
      <c r="P263" s="2"/>
      <c r="R263" s="2"/>
    </row>
    <row r="264" spans="1:18" ht="30" x14ac:dyDescent="0.25">
      <c r="A264" s="3" t="s">
        <v>584</v>
      </c>
      <c r="B264" s="3" t="s">
        <v>0</v>
      </c>
      <c r="C264" s="12" t="s">
        <v>577</v>
      </c>
      <c r="D264" s="12" t="s">
        <v>578</v>
      </c>
      <c r="E264" s="3" t="s">
        <v>7</v>
      </c>
      <c r="F264" s="12" t="s">
        <v>36</v>
      </c>
      <c r="G264" s="3" t="s">
        <v>579</v>
      </c>
      <c r="H264" s="4">
        <v>42972</v>
      </c>
      <c r="I264" s="4">
        <v>43127</v>
      </c>
      <c r="J264" s="16">
        <v>4710.2</v>
      </c>
      <c r="L264" s="2"/>
      <c r="N264" s="2"/>
      <c r="P264" s="2"/>
      <c r="R264" s="2"/>
    </row>
    <row r="265" spans="1:18" ht="45" x14ac:dyDescent="0.25">
      <c r="A265" s="3" t="s">
        <v>274</v>
      </c>
      <c r="B265" s="3" t="s">
        <v>0</v>
      </c>
      <c r="C265" s="12" t="s">
        <v>275</v>
      </c>
      <c r="D265" s="12" t="s">
        <v>276</v>
      </c>
      <c r="E265" s="3" t="s">
        <v>2</v>
      </c>
      <c r="F265" s="12" t="s">
        <v>67</v>
      </c>
      <c r="G265" s="3" t="s">
        <v>277</v>
      </c>
      <c r="H265" s="4">
        <v>42972</v>
      </c>
      <c r="I265" s="4">
        <v>43001</v>
      </c>
      <c r="J265" s="16">
        <v>17376.89</v>
      </c>
      <c r="L265" s="2"/>
      <c r="N265" s="2"/>
      <c r="P265" s="2"/>
      <c r="R265" s="2"/>
    </row>
    <row r="266" spans="1:18" ht="30" x14ac:dyDescent="0.25">
      <c r="A266" s="3" t="s">
        <v>593</v>
      </c>
      <c r="B266" s="3" t="s">
        <v>0</v>
      </c>
      <c r="C266" s="12" t="s">
        <v>157</v>
      </c>
      <c r="D266" s="12" t="s">
        <v>594</v>
      </c>
      <c r="E266" s="3" t="s">
        <v>4</v>
      </c>
      <c r="F266" s="12" t="s">
        <v>27</v>
      </c>
      <c r="G266" s="3" t="s">
        <v>595</v>
      </c>
      <c r="H266" s="4">
        <v>43017</v>
      </c>
      <c r="I266" s="4">
        <v>43276</v>
      </c>
      <c r="J266" s="16">
        <v>6930.74</v>
      </c>
      <c r="L266" s="2"/>
      <c r="N266" s="2"/>
      <c r="P266" s="2"/>
      <c r="R266" s="2"/>
    </row>
    <row r="267" spans="1:18" ht="30" x14ac:dyDescent="0.25">
      <c r="A267" s="3" t="s">
        <v>599</v>
      </c>
      <c r="B267" s="3" t="s">
        <v>0</v>
      </c>
      <c r="C267" s="12" t="s">
        <v>463</v>
      </c>
      <c r="D267" s="12" t="s">
        <v>600</v>
      </c>
      <c r="E267" s="3" t="s">
        <v>2</v>
      </c>
      <c r="F267" s="12" t="s">
        <v>601</v>
      </c>
      <c r="G267" s="3" t="s">
        <v>602</v>
      </c>
      <c r="H267" s="4">
        <v>42982</v>
      </c>
      <c r="I267" s="4">
        <v>43117</v>
      </c>
      <c r="J267" s="16">
        <v>406.78</v>
      </c>
      <c r="L267" s="2"/>
      <c r="N267" s="2"/>
      <c r="P267" s="2"/>
      <c r="R267" s="2"/>
    </row>
    <row r="268" spans="1:18" x14ac:dyDescent="0.25">
      <c r="A268" s="3" t="s">
        <v>605</v>
      </c>
      <c r="B268" s="3" t="s">
        <v>0</v>
      </c>
      <c r="C268" s="12" t="s">
        <v>606</v>
      </c>
      <c r="D268" s="12" t="s">
        <v>607</v>
      </c>
      <c r="E268" s="3" t="s">
        <v>4</v>
      </c>
      <c r="F268" s="12" t="s">
        <v>136</v>
      </c>
      <c r="G268" s="3">
        <v>807</v>
      </c>
      <c r="H268" s="4">
        <v>42982</v>
      </c>
      <c r="I268" s="4">
        <v>43117</v>
      </c>
      <c r="J268" s="16">
        <v>306.49</v>
      </c>
      <c r="L268" s="2"/>
      <c r="N268" s="2"/>
      <c r="P268" s="2"/>
      <c r="R268" s="2"/>
    </row>
    <row r="269" spans="1:18" ht="30" x14ac:dyDescent="0.25">
      <c r="A269" s="3" t="s">
        <v>608</v>
      </c>
      <c r="B269" s="3" t="s">
        <v>0</v>
      </c>
      <c r="C269" s="12" t="s">
        <v>609</v>
      </c>
      <c r="D269" s="12" t="s">
        <v>610</v>
      </c>
      <c r="E269" s="3" t="s">
        <v>2</v>
      </c>
      <c r="F269" s="12" t="s">
        <v>140</v>
      </c>
      <c r="G269" s="3" t="s">
        <v>611</v>
      </c>
      <c r="H269" s="4">
        <v>42982</v>
      </c>
      <c r="I269" s="4">
        <v>43102</v>
      </c>
      <c r="J269" s="16">
        <v>419.7</v>
      </c>
      <c r="L269" s="2"/>
      <c r="N269" s="2"/>
      <c r="P269" s="2"/>
      <c r="R269" s="2"/>
    </row>
    <row r="270" spans="1:18" ht="30" x14ac:dyDescent="0.25">
      <c r="A270" s="3" t="s">
        <v>612</v>
      </c>
      <c r="B270" s="3" t="s">
        <v>0</v>
      </c>
      <c r="C270" s="12" t="s">
        <v>613</v>
      </c>
      <c r="D270" s="12" t="s">
        <v>614</v>
      </c>
      <c r="E270" s="3" t="s">
        <v>4</v>
      </c>
      <c r="F270" s="12" t="s">
        <v>9</v>
      </c>
      <c r="G270" s="3" t="s">
        <v>615</v>
      </c>
      <c r="H270" s="4">
        <v>42982</v>
      </c>
      <c r="I270" s="4">
        <v>43133</v>
      </c>
      <c r="J270" s="16">
        <v>384.58</v>
      </c>
      <c r="L270" s="2"/>
      <c r="N270" s="2"/>
      <c r="P270" s="2"/>
      <c r="R270" s="2"/>
    </row>
    <row r="271" spans="1:18" ht="30" x14ac:dyDescent="0.25">
      <c r="A271" s="3" t="s">
        <v>267</v>
      </c>
      <c r="B271" s="3" t="s">
        <v>0</v>
      </c>
      <c r="C271" s="12" t="s">
        <v>268</v>
      </c>
      <c r="D271" s="12" t="s">
        <v>269</v>
      </c>
      <c r="E271" s="3" t="s">
        <v>4</v>
      </c>
      <c r="F271" s="12" t="s">
        <v>36</v>
      </c>
      <c r="G271" s="3" t="s">
        <v>172</v>
      </c>
      <c r="H271" s="4">
        <v>42989</v>
      </c>
      <c r="I271" s="4">
        <v>43139</v>
      </c>
      <c r="J271" s="16">
        <v>8020.06</v>
      </c>
      <c r="L271" s="2"/>
      <c r="N271" s="2"/>
      <c r="P271" s="2"/>
      <c r="R271" s="2"/>
    </row>
    <row r="272" spans="1:18" ht="45" x14ac:dyDescent="0.25">
      <c r="A272" s="3" t="s">
        <v>235</v>
      </c>
      <c r="B272" s="3" t="s">
        <v>0</v>
      </c>
      <c r="C272" s="12" t="s">
        <v>236</v>
      </c>
      <c r="D272" s="12" t="s">
        <v>237</v>
      </c>
      <c r="E272" s="3" t="s">
        <v>7</v>
      </c>
      <c r="F272" s="12" t="s">
        <v>36</v>
      </c>
      <c r="G272" s="3" t="s">
        <v>238</v>
      </c>
      <c r="H272" s="4">
        <v>42591</v>
      </c>
      <c r="I272" s="4">
        <v>43090</v>
      </c>
      <c r="J272" s="16">
        <v>6519.4</v>
      </c>
      <c r="L272" s="2"/>
      <c r="N272" s="2"/>
      <c r="P272" s="2"/>
      <c r="R272" s="2"/>
    </row>
    <row r="273" spans="1:18" ht="30" x14ac:dyDescent="0.25">
      <c r="A273" s="3" t="s">
        <v>629</v>
      </c>
      <c r="B273" s="3" t="s">
        <v>0</v>
      </c>
      <c r="C273" s="12" t="s">
        <v>630</v>
      </c>
      <c r="D273" s="12" t="s">
        <v>631</v>
      </c>
      <c r="E273" s="3" t="s">
        <v>2</v>
      </c>
      <c r="F273" s="12" t="s">
        <v>26</v>
      </c>
      <c r="G273" s="3" t="s">
        <v>632</v>
      </c>
      <c r="H273" s="4">
        <v>42996</v>
      </c>
      <c r="I273" s="4">
        <v>43023</v>
      </c>
      <c r="J273" s="16">
        <v>1739.87</v>
      </c>
      <c r="L273" s="2"/>
      <c r="N273" s="2"/>
      <c r="P273" s="2"/>
      <c r="R273" s="2"/>
    </row>
    <row r="274" spans="1:18" ht="30" x14ac:dyDescent="0.25">
      <c r="A274" s="3" t="s">
        <v>641</v>
      </c>
      <c r="B274" s="3" t="s">
        <v>0</v>
      </c>
      <c r="C274" s="12" t="s">
        <v>642</v>
      </c>
      <c r="D274" s="12" t="s">
        <v>643</v>
      </c>
      <c r="E274" s="3" t="s">
        <v>4</v>
      </c>
      <c r="F274" s="12" t="s">
        <v>644</v>
      </c>
      <c r="G274" s="3" t="s">
        <v>645</v>
      </c>
      <c r="H274" s="4">
        <v>42996</v>
      </c>
      <c r="I274" s="4">
        <v>43177</v>
      </c>
      <c r="J274" s="16">
        <v>1624.74</v>
      </c>
      <c r="L274" s="2"/>
      <c r="N274" s="2"/>
      <c r="P274" s="2"/>
      <c r="R274" s="2"/>
    </row>
    <row r="275" spans="1:18" ht="30" x14ac:dyDescent="0.25">
      <c r="A275" s="3" t="s">
        <v>570</v>
      </c>
      <c r="B275" s="3" t="s">
        <v>0</v>
      </c>
      <c r="C275" s="12" t="s">
        <v>571</v>
      </c>
      <c r="D275" s="12" t="s">
        <v>572</v>
      </c>
      <c r="E275" s="3"/>
      <c r="F275" s="12"/>
      <c r="G275" s="3"/>
      <c r="H275" s="4">
        <v>42996</v>
      </c>
      <c r="I275" s="4">
        <v>43148</v>
      </c>
      <c r="J275" s="16">
        <v>2790.92</v>
      </c>
      <c r="L275" s="2"/>
      <c r="N275" s="2"/>
      <c r="P275" s="2"/>
      <c r="R275" s="2"/>
    </row>
    <row r="276" spans="1:18" ht="30" x14ac:dyDescent="0.25">
      <c r="A276" s="3" t="s">
        <v>647</v>
      </c>
      <c r="B276" s="3" t="s">
        <v>0</v>
      </c>
      <c r="C276" s="12" t="s">
        <v>648</v>
      </c>
      <c r="D276" s="12" t="s">
        <v>649</v>
      </c>
      <c r="E276" s="3"/>
      <c r="F276" s="12"/>
      <c r="G276" s="3"/>
      <c r="H276" s="4">
        <v>42996</v>
      </c>
      <c r="I276" s="4">
        <v>43148</v>
      </c>
      <c r="J276" s="16">
        <v>3314.95</v>
      </c>
      <c r="L276" s="2"/>
      <c r="N276" s="2"/>
      <c r="P276" s="2"/>
      <c r="R276" s="2"/>
    </row>
    <row r="277" spans="1:18" ht="30" x14ac:dyDescent="0.25">
      <c r="A277" s="3" t="s">
        <v>650</v>
      </c>
      <c r="B277" s="3" t="s">
        <v>0</v>
      </c>
      <c r="C277" s="12" t="s">
        <v>651</v>
      </c>
      <c r="D277" s="12" t="s">
        <v>652</v>
      </c>
      <c r="E277" s="3" t="s">
        <v>4</v>
      </c>
      <c r="F277" s="12" t="s">
        <v>105</v>
      </c>
      <c r="G277" s="3">
        <v>3702</v>
      </c>
      <c r="H277" s="4">
        <v>43159</v>
      </c>
      <c r="I277" s="4">
        <v>43119</v>
      </c>
      <c r="J277" s="16">
        <v>1956.72</v>
      </c>
      <c r="L277" s="2"/>
      <c r="N277" s="2"/>
      <c r="P277" s="2"/>
      <c r="R277" s="2"/>
    </row>
    <row r="278" spans="1:18" ht="30" x14ac:dyDescent="0.25">
      <c r="A278" s="3" t="s">
        <v>653</v>
      </c>
      <c r="B278" s="3" t="s">
        <v>0</v>
      </c>
      <c r="C278" s="12" t="s">
        <v>654</v>
      </c>
      <c r="D278" s="12" t="s">
        <v>655</v>
      </c>
      <c r="E278" s="3" t="s">
        <v>4</v>
      </c>
      <c r="F278" s="12" t="s">
        <v>9</v>
      </c>
      <c r="G278" s="3" t="s">
        <v>656</v>
      </c>
      <c r="H278" s="4">
        <v>43259</v>
      </c>
      <c r="I278" s="4">
        <v>43209</v>
      </c>
      <c r="J278" s="16">
        <v>1740.32</v>
      </c>
      <c r="L278" s="2"/>
      <c r="N278" s="2"/>
      <c r="P278" s="2"/>
      <c r="R278" s="2"/>
    </row>
    <row r="279" spans="1:18" ht="30" x14ac:dyDescent="0.25">
      <c r="A279" s="3" t="s">
        <v>657</v>
      </c>
      <c r="B279" s="3" t="s">
        <v>0</v>
      </c>
      <c r="C279" s="12" t="s">
        <v>658</v>
      </c>
      <c r="D279" s="12" t="s">
        <v>659</v>
      </c>
      <c r="E279" s="3" t="s">
        <v>37</v>
      </c>
      <c r="F279" s="12" t="s">
        <v>273</v>
      </c>
      <c r="G279" s="3">
        <v>9303</v>
      </c>
      <c r="H279" s="4">
        <v>43031</v>
      </c>
      <c r="I279" s="4">
        <v>43120</v>
      </c>
      <c r="J279" s="16">
        <v>1225.25</v>
      </c>
      <c r="L279" s="2"/>
      <c r="N279" s="2"/>
      <c r="P279" s="2"/>
      <c r="R279" s="2"/>
    </row>
    <row r="280" spans="1:18" ht="30" x14ac:dyDescent="0.25">
      <c r="A280" s="3" t="s">
        <v>660</v>
      </c>
      <c r="B280" s="3" t="s">
        <v>0</v>
      </c>
      <c r="C280" s="12" t="s">
        <v>661</v>
      </c>
      <c r="D280" s="12" t="s">
        <v>662</v>
      </c>
      <c r="E280" s="3"/>
      <c r="F280" s="12"/>
      <c r="G280" s="3"/>
      <c r="H280" s="4">
        <v>43046</v>
      </c>
      <c r="I280" s="4">
        <v>43213</v>
      </c>
      <c r="J280" s="16">
        <v>9811.4</v>
      </c>
      <c r="L280" s="2"/>
      <c r="N280" s="2"/>
      <c r="P280" s="2"/>
      <c r="R280" s="2"/>
    </row>
    <row r="281" spans="1:18" x14ac:dyDescent="0.25">
      <c r="A281" s="3" t="s">
        <v>666</v>
      </c>
      <c r="B281" s="3" t="s">
        <v>0</v>
      </c>
      <c r="C281" s="12" t="s">
        <v>667</v>
      </c>
      <c r="D281" s="12" t="s">
        <v>668</v>
      </c>
      <c r="E281" s="3" t="s">
        <v>4</v>
      </c>
      <c r="F281" s="12" t="s">
        <v>669</v>
      </c>
      <c r="G281" s="3" t="s">
        <v>670</v>
      </c>
      <c r="H281" s="4">
        <v>43003</v>
      </c>
      <c r="I281" s="4">
        <v>43214</v>
      </c>
      <c r="J281" s="16">
        <v>1316.71</v>
      </c>
      <c r="L281" s="2"/>
      <c r="N281" s="2"/>
      <c r="P281" s="2"/>
      <c r="R281" s="2"/>
    </row>
    <row r="282" spans="1:18" x14ac:dyDescent="0.25">
      <c r="A282" s="3" t="s">
        <v>671</v>
      </c>
      <c r="B282" s="3" t="s">
        <v>0</v>
      </c>
      <c r="C282" s="12" t="s">
        <v>663</v>
      </c>
      <c r="D282" s="12" t="s">
        <v>664</v>
      </c>
      <c r="E282" s="3" t="s">
        <v>2</v>
      </c>
      <c r="F282" s="12" t="s">
        <v>665</v>
      </c>
      <c r="G282" s="3">
        <v>1401</v>
      </c>
      <c r="H282" s="4">
        <v>43097</v>
      </c>
      <c r="I282" s="4">
        <v>43359</v>
      </c>
      <c r="J282" s="16">
        <v>6571.56</v>
      </c>
      <c r="L282" s="2"/>
      <c r="N282" s="2"/>
      <c r="P282" s="2"/>
      <c r="R282" s="2"/>
    </row>
    <row r="283" spans="1:18" x14ac:dyDescent="0.25">
      <c r="A283" s="3" t="s">
        <v>681</v>
      </c>
      <c r="B283" s="3" t="s">
        <v>0</v>
      </c>
      <c r="C283" s="12" t="s">
        <v>682</v>
      </c>
      <c r="D283" s="12" t="s">
        <v>683</v>
      </c>
      <c r="E283" s="3"/>
      <c r="F283" s="12"/>
      <c r="G283" s="3"/>
      <c r="H283" s="4">
        <v>43003</v>
      </c>
      <c r="I283" s="4">
        <v>43427</v>
      </c>
      <c r="J283" s="16">
        <v>4336.8900000000003</v>
      </c>
      <c r="L283" s="2"/>
      <c r="N283" s="2"/>
      <c r="P283" s="2"/>
      <c r="R283" s="2"/>
    </row>
    <row r="284" spans="1:18" ht="30" x14ac:dyDescent="0.25">
      <c r="A284" s="3" t="s">
        <v>496</v>
      </c>
      <c r="B284" s="3" t="s">
        <v>0</v>
      </c>
      <c r="C284" s="12" t="s">
        <v>497</v>
      </c>
      <c r="D284" s="12" t="s">
        <v>498</v>
      </c>
      <c r="E284" s="3" t="s">
        <v>10</v>
      </c>
      <c r="F284" s="12" t="s">
        <v>224</v>
      </c>
      <c r="G284" s="3" t="s">
        <v>499</v>
      </c>
      <c r="H284" s="4">
        <v>43139</v>
      </c>
      <c r="I284" s="4">
        <v>43217</v>
      </c>
      <c r="J284" s="16">
        <v>5121.07</v>
      </c>
      <c r="L284" s="2"/>
      <c r="N284" s="2"/>
      <c r="P284" s="2"/>
      <c r="R284" s="2"/>
    </row>
    <row r="285" spans="1:18" x14ac:dyDescent="0.25">
      <c r="A285" s="3" t="s">
        <v>688</v>
      </c>
      <c r="B285" s="3" t="s">
        <v>0</v>
      </c>
      <c r="C285" s="12" t="s">
        <v>689</v>
      </c>
      <c r="D285" s="12" t="s">
        <v>690</v>
      </c>
      <c r="E285" s="3" t="s">
        <v>66</v>
      </c>
      <c r="F285" s="12" t="s">
        <v>85</v>
      </c>
      <c r="G285" s="3" t="s">
        <v>691</v>
      </c>
      <c r="H285" s="4">
        <v>43005</v>
      </c>
      <c r="I285" s="4">
        <v>43066</v>
      </c>
      <c r="J285" s="16">
        <v>446.5</v>
      </c>
      <c r="L285" s="2"/>
      <c r="N285" s="2"/>
      <c r="P285" s="2"/>
      <c r="R285" s="2"/>
    </row>
    <row r="286" spans="1:18" x14ac:dyDescent="0.25">
      <c r="A286" s="3" t="s">
        <v>692</v>
      </c>
      <c r="B286" s="3" t="s">
        <v>0</v>
      </c>
      <c r="C286" s="12" t="s">
        <v>475</v>
      </c>
      <c r="D286" s="12" t="s">
        <v>693</v>
      </c>
      <c r="E286" s="3"/>
      <c r="F286" s="12"/>
      <c r="G286" s="3"/>
      <c r="H286" s="4">
        <v>43006</v>
      </c>
      <c r="I286" s="4">
        <v>43175</v>
      </c>
      <c r="J286" s="16">
        <v>682.43</v>
      </c>
      <c r="L286" s="2"/>
      <c r="N286" s="2"/>
      <c r="P286" s="2"/>
      <c r="R286" s="2"/>
    </row>
    <row r="287" spans="1:18" ht="30" x14ac:dyDescent="0.25">
      <c r="A287" s="3" t="s">
        <v>698</v>
      </c>
      <c r="B287" s="3" t="s">
        <v>0</v>
      </c>
      <c r="C287" s="12" t="s">
        <v>462</v>
      </c>
      <c r="D287" s="12" t="s">
        <v>699</v>
      </c>
      <c r="E287" s="3"/>
      <c r="F287" s="12"/>
      <c r="G287" s="3"/>
      <c r="H287" s="4">
        <v>43010</v>
      </c>
      <c r="I287" s="4">
        <v>43191</v>
      </c>
      <c r="J287" s="16">
        <v>524.96</v>
      </c>
      <c r="L287" s="2"/>
      <c r="N287" s="2"/>
      <c r="P287" s="2"/>
      <c r="R287" s="2"/>
    </row>
    <row r="288" spans="1:18" ht="30" x14ac:dyDescent="0.25">
      <c r="A288" s="3" t="s">
        <v>700</v>
      </c>
      <c r="B288" s="3" t="s">
        <v>0</v>
      </c>
      <c r="C288" s="12" t="s">
        <v>701</v>
      </c>
      <c r="D288" s="12" t="s">
        <v>702</v>
      </c>
      <c r="E288" s="3" t="s">
        <v>2</v>
      </c>
      <c r="F288" s="12" t="s">
        <v>150</v>
      </c>
      <c r="G288" s="3" t="s">
        <v>703</v>
      </c>
      <c r="H288" s="4">
        <v>43040</v>
      </c>
      <c r="I288" s="4">
        <v>43190</v>
      </c>
      <c r="J288" s="16">
        <v>1571.19</v>
      </c>
      <c r="L288" s="2"/>
      <c r="N288" s="2"/>
      <c r="P288" s="2"/>
      <c r="R288" s="2"/>
    </row>
    <row r="289" spans="1:18" ht="30" x14ac:dyDescent="0.25">
      <c r="A289" s="3" t="s">
        <v>542</v>
      </c>
      <c r="B289" s="3" t="s">
        <v>0</v>
      </c>
      <c r="C289" s="12" t="s">
        <v>543</v>
      </c>
      <c r="D289" s="12" t="s">
        <v>544</v>
      </c>
      <c r="E289" s="3"/>
      <c r="F289" s="12"/>
      <c r="G289" s="3"/>
      <c r="H289" s="4">
        <v>43017</v>
      </c>
      <c r="I289" s="4">
        <v>43139</v>
      </c>
      <c r="J289" s="16">
        <v>30635.89</v>
      </c>
      <c r="L289" s="2"/>
      <c r="N289" s="2"/>
      <c r="P289" s="2"/>
      <c r="R289" s="2"/>
    </row>
    <row r="290" spans="1:18" ht="30" x14ac:dyDescent="0.25">
      <c r="A290" s="3" t="s">
        <v>709</v>
      </c>
      <c r="B290" s="3" t="s">
        <v>0</v>
      </c>
      <c r="C290" s="12" t="s">
        <v>710</v>
      </c>
      <c r="D290" s="12" t="s">
        <v>711</v>
      </c>
      <c r="E290" s="3" t="s">
        <v>4</v>
      </c>
      <c r="F290" s="12" t="s">
        <v>712</v>
      </c>
      <c r="G290" s="3">
        <v>7350</v>
      </c>
      <c r="H290" s="4">
        <v>43019</v>
      </c>
      <c r="I290" s="4">
        <v>43254</v>
      </c>
      <c r="J290" s="16">
        <v>747.8</v>
      </c>
      <c r="L290" s="2"/>
      <c r="N290" s="2"/>
      <c r="P290" s="2"/>
      <c r="R290" s="2"/>
    </row>
    <row r="291" spans="1:18" ht="45" x14ac:dyDescent="0.25">
      <c r="A291" s="3" t="s">
        <v>713</v>
      </c>
      <c r="B291" s="3" t="s">
        <v>0</v>
      </c>
      <c r="C291" s="12" t="s">
        <v>714</v>
      </c>
      <c r="D291" s="12" t="s">
        <v>715</v>
      </c>
      <c r="E291" s="3" t="s">
        <v>2</v>
      </c>
      <c r="F291" s="12" t="s">
        <v>67</v>
      </c>
      <c r="G291" s="3">
        <v>6303</v>
      </c>
      <c r="H291" s="4">
        <v>43097</v>
      </c>
      <c r="I291" s="4">
        <v>43279</v>
      </c>
      <c r="J291" s="16">
        <v>5476.19</v>
      </c>
      <c r="L291" s="2"/>
      <c r="N291" s="2"/>
      <c r="P291" s="2"/>
      <c r="R291" s="2"/>
    </row>
    <row r="292" spans="1:18" ht="30" x14ac:dyDescent="0.25">
      <c r="A292" s="3" t="s">
        <v>728</v>
      </c>
      <c r="B292" s="3" t="s">
        <v>0</v>
      </c>
      <c r="C292" s="12" t="s">
        <v>729</v>
      </c>
      <c r="D292" s="12" t="s">
        <v>730</v>
      </c>
      <c r="E292" s="3" t="s">
        <v>4</v>
      </c>
      <c r="F292" s="12" t="s">
        <v>731</v>
      </c>
      <c r="G292" s="3" t="s">
        <v>172</v>
      </c>
      <c r="H292" s="4">
        <v>43026</v>
      </c>
      <c r="I292" s="4">
        <v>43359</v>
      </c>
      <c r="J292" s="16">
        <v>2539.04</v>
      </c>
      <c r="L292" s="2"/>
      <c r="N292" s="2"/>
      <c r="P292" s="2"/>
      <c r="R292" s="2"/>
    </row>
    <row r="293" spans="1:18" ht="30" x14ac:dyDescent="0.25">
      <c r="A293" s="3" t="s">
        <v>732</v>
      </c>
      <c r="B293" s="3" t="s">
        <v>0</v>
      </c>
      <c r="C293" s="12" t="s">
        <v>733</v>
      </c>
      <c r="D293" s="12" t="s">
        <v>734</v>
      </c>
      <c r="E293" s="3" t="s">
        <v>2</v>
      </c>
      <c r="F293" s="12" t="s">
        <v>49</v>
      </c>
      <c r="G293" s="3">
        <v>2747</v>
      </c>
      <c r="H293" s="4">
        <v>43038</v>
      </c>
      <c r="I293" s="4">
        <v>43191</v>
      </c>
      <c r="J293" s="16">
        <v>701.37</v>
      </c>
      <c r="L293" s="2"/>
      <c r="N293" s="2"/>
      <c r="P293" s="2"/>
      <c r="R293" s="2"/>
    </row>
    <row r="294" spans="1:18" ht="30" x14ac:dyDescent="0.25">
      <c r="A294" s="3" t="s">
        <v>735</v>
      </c>
      <c r="B294" s="3" t="s">
        <v>0</v>
      </c>
      <c r="C294" s="12" t="s">
        <v>736</v>
      </c>
      <c r="D294" s="12" t="s">
        <v>737</v>
      </c>
      <c r="E294" s="3" t="s">
        <v>87</v>
      </c>
      <c r="F294" s="12" t="s">
        <v>27</v>
      </c>
      <c r="G294" s="3" t="s">
        <v>738</v>
      </c>
      <c r="H294" s="4">
        <v>43046</v>
      </c>
      <c r="I294" s="4">
        <v>43178</v>
      </c>
      <c r="J294" s="16">
        <v>21820.89</v>
      </c>
      <c r="L294" s="2"/>
      <c r="N294" s="2"/>
      <c r="P294" s="2"/>
      <c r="R294" s="2"/>
    </row>
    <row r="295" spans="1:18" ht="30" x14ac:dyDescent="0.25">
      <c r="A295" s="3" t="s">
        <v>534</v>
      </c>
      <c r="B295" s="3" t="s">
        <v>0</v>
      </c>
      <c r="C295" s="12" t="s">
        <v>535</v>
      </c>
      <c r="D295" s="12" t="s">
        <v>536</v>
      </c>
      <c r="E295" s="3"/>
      <c r="F295" s="12"/>
      <c r="G295" s="3"/>
      <c r="H295" s="4">
        <v>43405</v>
      </c>
      <c r="I295" s="4">
        <v>43245</v>
      </c>
      <c r="J295" s="16">
        <v>1889.01</v>
      </c>
      <c r="L295" s="2"/>
      <c r="N295" s="2"/>
      <c r="P295" s="2"/>
      <c r="R295" s="2"/>
    </row>
    <row r="296" spans="1:18" ht="30" x14ac:dyDescent="0.25">
      <c r="A296" s="3" t="s">
        <v>749</v>
      </c>
      <c r="B296" s="3" t="s">
        <v>0</v>
      </c>
      <c r="C296" s="12" t="s">
        <v>750</v>
      </c>
      <c r="D296" s="12" t="s">
        <v>751</v>
      </c>
      <c r="E296" s="3" t="s">
        <v>4</v>
      </c>
      <c r="F296" s="12" t="s">
        <v>752</v>
      </c>
      <c r="G296" s="3" t="s">
        <v>753</v>
      </c>
      <c r="H296" s="4">
        <v>43038</v>
      </c>
      <c r="I296" s="4">
        <v>43158</v>
      </c>
      <c r="J296" s="16">
        <v>2450.3000000000002</v>
      </c>
      <c r="L296" s="2"/>
      <c r="N296" s="2"/>
      <c r="P296" s="2"/>
      <c r="R296" s="2"/>
    </row>
    <row r="297" spans="1:18" ht="30" x14ac:dyDescent="0.25">
      <c r="A297" s="3" t="s">
        <v>754</v>
      </c>
      <c r="B297" s="3" t="s">
        <v>0</v>
      </c>
      <c r="C297" s="12" t="s">
        <v>755</v>
      </c>
      <c r="D297" s="12" t="s">
        <v>756</v>
      </c>
      <c r="E297" s="3" t="s">
        <v>176</v>
      </c>
      <c r="F297" s="12" t="s">
        <v>194</v>
      </c>
      <c r="G297" s="3" t="s">
        <v>757</v>
      </c>
      <c r="H297" s="4">
        <v>43038</v>
      </c>
      <c r="I297" s="4">
        <v>43204</v>
      </c>
      <c r="J297" s="16">
        <v>662.45</v>
      </c>
      <c r="L297" s="2"/>
      <c r="N297" s="2"/>
      <c r="P297" s="2"/>
      <c r="R297" s="2"/>
    </row>
    <row r="298" spans="1:18" ht="30" x14ac:dyDescent="0.25">
      <c r="A298" s="3" t="s">
        <v>758</v>
      </c>
      <c r="B298" s="3" t="s">
        <v>0</v>
      </c>
      <c r="C298" s="12" t="s">
        <v>759</v>
      </c>
      <c r="D298" s="12" t="s">
        <v>480</v>
      </c>
      <c r="E298" s="3" t="s">
        <v>2</v>
      </c>
      <c r="F298" s="12" t="s">
        <v>110</v>
      </c>
      <c r="G298" s="3">
        <v>2303</v>
      </c>
      <c r="H298" s="4">
        <v>43040</v>
      </c>
      <c r="I298" s="4">
        <v>43099</v>
      </c>
      <c r="J298" s="16">
        <v>502.04</v>
      </c>
      <c r="L298" s="2"/>
      <c r="N298" s="2"/>
      <c r="P298" s="2"/>
      <c r="R298" s="2"/>
    </row>
    <row r="299" spans="1:18" ht="30" x14ac:dyDescent="0.25">
      <c r="A299" s="3" t="s">
        <v>700</v>
      </c>
      <c r="B299" s="3" t="s">
        <v>0</v>
      </c>
      <c r="C299" s="12" t="s">
        <v>701</v>
      </c>
      <c r="D299" s="12" t="s">
        <v>702</v>
      </c>
      <c r="E299" s="3" t="s">
        <v>2</v>
      </c>
      <c r="F299" s="12" t="s">
        <v>150</v>
      </c>
      <c r="G299" s="3" t="s">
        <v>703</v>
      </c>
      <c r="H299" s="4">
        <v>43040</v>
      </c>
      <c r="I299" s="4">
        <v>43190</v>
      </c>
      <c r="J299" s="16">
        <v>1571.19</v>
      </c>
      <c r="L299" s="2"/>
      <c r="N299" s="2"/>
      <c r="P299" s="2"/>
      <c r="R299" s="2"/>
    </row>
    <row r="300" spans="1:18" ht="30" x14ac:dyDescent="0.25">
      <c r="A300" s="3" t="s">
        <v>763</v>
      </c>
      <c r="B300" s="3" t="s">
        <v>0</v>
      </c>
      <c r="C300" s="12" t="s">
        <v>764</v>
      </c>
      <c r="D300" s="12" t="s">
        <v>765</v>
      </c>
      <c r="E300" s="3" t="s">
        <v>176</v>
      </c>
      <c r="F300" s="12" t="s">
        <v>177</v>
      </c>
      <c r="G300" s="3" t="s">
        <v>766</v>
      </c>
      <c r="H300" s="4">
        <v>43123</v>
      </c>
      <c r="I300" s="4">
        <v>43251</v>
      </c>
      <c r="J300" s="16">
        <v>17190.41</v>
      </c>
      <c r="L300" s="2"/>
      <c r="N300" s="2"/>
      <c r="P300" s="2"/>
      <c r="R300" s="2"/>
    </row>
    <row r="301" spans="1:18" ht="30" x14ac:dyDescent="0.25">
      <c r="A301" s="3" t="s">
        <v>767</v>
      </c>
      <c r="B301" s="3" t="s">
        <v>0</v>
      </c>
      <c r="C301" s="12" t="s">
        <v>768</v>
      </c>
      <c r="D301" s="12" t="s">
        <v>769</v>
      </c>
      <c r="E301" s="3" t="s">
        <v>2</v>
      </c>
      <c r="F301" s="12" t="s">
        <v>50</v>
      </c>
      <c r="G301" s="3" t="s">
        <v>770</v>
      </c>
      <c r="H301" s="4">
        <v>43431</v>
      </c>
      <c r="I301" s="4">
        <v>43521</v>
      </c>
      <c r="J301" s="16">
        <v>12221.82</v>
      </c>
      <c r="L301" s="2"/>
      <c r="N301" s="2"/>
      <c r="P301" s="2"/>
      <c r="R301" s="2"/>
    </row>
    <row r="302" spans="1:18" ht="60" x14ac:dyDescent="0.25">
      <c r="A302" s="3" t="s">
        <v>774</v>
      </c>
      <c r="B302" s="3" t="s">
        <v>0</v>
      </c>
      <c r="C302" s="12" t="s">
        <v>385</v>
      </c>
      <c r="D302" s="12" t="s">
        <v>775</v>
      </c>
      <c r="E302" s="3" t="s">
        <v>59</v>
      </c>
      <c r="F302" s="12" t="s">
        <v>776</v>
      </c>
      <c r="G302" s="3" t="s">
        <v>777</v>
      </c>
      <c r="H302" s="4">
        <v>43364</v>
      </c>
      <c r="I302" s="4">
        <v>43420</v>
      </c>
      <c r="J302" s="16">
        <v>9548.14</v>
      </c>
      <c r="L302" s="2"/>
      <c r="N302" s="2"/>
      <c r="P302" s="2"/>
      <c r="R302" s="2"/>
    </row>
    <row r="303" spans="1:18" x14ac:dyDescent="0.25">
      <c r="A303" s="3" t="s">
        <v>671</v>
      </c>
      <c r="B303" s="3" t="s">
        <v>0</v>
      </c>
      <c r="C303" s="12" t="s">
        <v>663</v>
      </c>
      <c r="D303" s="12" t="s">
        <v>664</v>
      </c>
      <c r="E303" s="3" t="s">
        <v>2</v>
      </c>
      <c r="F303" s="12" t="s">
        <v>665</v>
      </c>
      <c r="G303" s="3">
        <v>1401</v>
      </c>
      <c r="H303" s="4">
        <v>43097</v>
      </c>
      <c r="I303" s="4">
        <v>43359</v>
      </c>
      <c r="J303" s="16">
        <v>6571.56</v>
      </c>
      <c r="L303" s="2"/>
      <c r="N303" s="2"/>
      <c r="P303" s="2"/>
      <c r="R303" s="2"/>
    </row>
    <row r="304" spans="1:18" ht="30" x14ac:dyDescent="0.25">
      <c r="A304" s="3" t="s">
        <v>781</v>
      </c>
      <c r="B304" s="3" t="s">
        <v>0</v>
      </c>
      <c r="C304" s="12" t="s">
        <v>782</v>
      </c>
      <c r="D304" s="12" t="s">
        <v>783</v>
      </c>
      <c r="E304" s="3" t="s">
        <v>7</v>
      </c>
      <c r="F304" s="12" t="s">
        <v>216</v>
      </c>
      <c r="G304" s="3" t="s">
        <v>646</v>
      </c>
      <c r="H304" s="4">
        <v>43053</v>
      </c>
      <c r="I304" s="4">
        <v>43205</v>
      </c>
      <c r="J304" s="16">
        <v>325</v>
      </c>
      <c r="L304" s="2"/>
      <c r="N304" s="2"/>
      <c r="P304" s="2"/>
      <c r="R304" s="2"/>
    </row>
    <row r="305" spans="1:18" ht="45" x14ac:dyDescent="0.25">
      <c r="A305" s="3" t="s">
        <v>235</v>
      </c>
      <c r="B305" s="3" t="s">
        <v>0</v>
      </c>
      <c r="C305" s="12" t="s">
        <v>236</v>
      </c>
      <c r="D305" s="12" t="s">
        <v>237</v>
      </c>
      <c r="E305" s="3" t="s">
        <v>7</v>
      </c>
      <c r="F305" s="12" t="s">
        <v>36</v>
      </c>
      <c r="G305" s="3" t="s">
        <v>238</v>
      </c>
      <c r="H305" s="4">
        <v>42591</v>
      </c>
      <c r="I305" s="4">
        <v>43090</v>
      </c>
      <c r="J305" s="16">
        <v>6519.4</v>
      </c>
      <c r="L305" s="2"/>
      <c r="N305" s="2"/>
      <c r="P305" s="2"/>
      <c r="R305" s="2"/>
    </row>
    <row r="306" spans="1:18" ht="30" x14ac:dyDescent="0.25">
      <c r="A306" s="3" t="s">
        <v>403</v>
      </c>
      <c r="B306" s="3" t="s">
        <v>0</v>
      </c>
      <c r="C306" s="12" t="s">
        <v>404</v>
      </c>
      <c r="D306" s="12" t="s">
        <v>405</v>
      </c>
      <c r="E306" s="3"/>
      <c r="F306" s="12"/>
      <c r="G306" s="3"/>
      <c r="H306" s="4">
        <v>43311</v>
      </c>
      <c r="I306" s="4">
        <v>43273</v>
      </c>
      <c r="J306" s="16">
        <v>5431.28</v>
      </c>
      <c r="L306" s="2"/>
      <c r="N306" s="2"/>
      <c r="P306" s="2"/>
      <c r="R306" s="2"/>
    </row>
    <row r="307" spans="1:18" ht="30" x14ac:dyDescent="0.25">
      <c r="A307" s="3" t="s">
        <v>789</v>
      </c>
      <c r="B307" s="3" t="s">
        <v>0</v>
      </c>
      <c r="C307" s="12" t="s">
        <v>716</v>
      </c>
      <c r="D307" s="12" t="s">
        <v>717</v>
      </c>
      <c r="E307" s="3" t="s">
        <v>4</v>
      </c>
      <c r="F307" s="12" t="s">
        <v>256</v>
      </c>
      <c r="G307" s="3">
        <v>5104</v>
      </c>
      <c r="H307" s="4">
        <v>43074</v>
      </c>
      <c r="I307" s="4">
        <v>43273</v>
      </c>
      <c r="J307" s="16">
        <v>930.92</v>
      </c>
      <c r="L307" s="2"/>
      <c r="N307" s="2"/>
      <c r="P307" s="2"/>
      <c r="R307" s="2"/>
    </row>
    <row r="308" spans="1:18" ht="30" x14ac:dyDescent="0.25">
      <c r="A308" s="3" t="s">
        <v>151</v>
      </c>
      <c r="B308" s="3" t="s">
        <v>0</v>
      </c>
      <c r="C308" s="12" t="s">
        <v>152</v>
      </c>
      <c r="D308" s="12" t="s">
        <v>153</v>
      </c>
      <c r="E308" s="3" t="s">
        <v>4</v>
      </c>
      <c r="F308" s="12" t="s">
        <v>154</v>
      </c>
      <c r="G308" s="3" t="s">
        <v>155</v>
      </c>
      <c r="H308" s="4">
        <v>43062</v>
      </c>
      <c r="I308" s="4">
        <v>42818</v>
      </c>
      <c r="J308" s="16">
        <v>14539.79</v>
      </c>
      <c r="L308" s="2"/>
      <c r="N308" s="2"/>
      <c r="P308" s="2"/>
      <c r="R308" s="2"/>
    </row>
    <row r="309" spans="1:18" ht="30" x14ac:dyDescent="0.25">
      <c r="A309" s="3" t="s">
        <v>433</v>
      </c>
      <c r="B309" s="3" t="s">
        <v>0</v>
      </c>
      <c r="C309" s="12" t="s">
        <v>434</v>
      </c>
      <c r="D309" s="12" t="s">
        <v>435</v>
      </c>
      <c r="E309" s="3"/>
      <c r="F309" s="12"/>
      <c r="G309" s="3"/>
      <c r="H309" s="4">
        <v>43066</v>
      </c>
      <c r="I309" s="4">
        <v>43188</v>
      </c>
      <c r="J309" s="16">
        <v>2075.66</v>
      </c>
      <c r="L309" s="2"/>
      <c r="N309" s="2"/>
      <c r="P309" s="2"/>
      <c r="R309" s="2"/>
    </row>
    <row r="310" spans="1:18" ht="30" x14ac:dyDescent="0.25">
      <c r="A310" s="3" t="s">
        <v>790</v>
      </c>
      <c r="B310" s="3" t="s">
        <v>0</v>
      </c>
      <c r="C310" s="12" t="s">
        <v>791</v>
      </c>
      <c r="D310" s="12" t="s">
        <v>792</v>
      </c>
      <c r="E310" s="3" t="s">
        <v>4</v>
      </c>
      <c r="F310" s="12" t="s">
        <v>793</v>
      </c>
      <c r="G310" s="3" t="s">
        <v>794</v>
      </c>
      <c r="H310" s="4">
        <v>43150</v>
      </c>
      <c r="I310" s="4">
        <v>43301</v>
      </c>
      <c r="J310" s="16">
        <v>10560.42</v>
      </c>
      <c r="L310" s="2"/>
      <c r="N310" s="2"/>
      <c r="P310" s="2"/>
      <c r="R310" s="2"/>
    </row>
    <row r="311" spans="1:18" ht="30" x14ac:dyDescent="0.25">
      <c r="A311" s="3" t="s">
        <v>803</v>
      </c>
      <c r="B311" s="3" t="s">
        <v>0</v>
      </c>
      <c r="C311" s="12" t="s">
        <v>585</v>
      </c>
      <c r="D311" s="12" t="s">
        <v>804</v>
      </c>
      <c r="E311" s="3" t="s">
        <v>4</v>
      </c>
      <c r="F311" s="12">
        <v>69</v>
      </c>
      <c r="G311" s="3" t="s">
        <v>586</v>
      </c>
      <c r="H311" s="4">
        <v>43207</v>
      </c>
      <c r="I311" s="4">
        <v>43195</v>
      </c>
      <c r="J311" s="16">
        <v>921.95</v>
      </c>
      <c r="L311" s="2"/>
      <c r="N311" s="2"/>
      <c r="P311" s="2"/>
      <c r="R311" s="2"/>
    </row>
    <row r="312" spans="1:18" ht="30" x14ac:dyDescent="0.25">
      <c r="A312" s="3" t="s">
        <v>828</v>
      </c>
      <c r="B312" s="3" t="s">
        <v>0</v>
      </c>
      <c r="C312" s="12" t="s">
        <v>829</v>
      </c>
      <c r="D312" s="12" t="s">
        <v>830</v>
      </c>
      <c r="E312" s="3" t="s">
        <v>2</v>
      </c>
      <c r="F312" s="12" t="s">
        <v>25</v>
      </c>
      <c r="G312" s="3">
        <v>102</v>
      </c>
      <c r="H312" s="4">
        <v>43257</v>
      </c>
      <c r="I312" s="4">
        <v>43154</v>
      </c>
      <c r="J312" s="16">
        <v>530.11</v>
      </c>
      <c r="L312" s="2"/>
      <c r="N312" s="2"/>
      <c r="P312" s="2"/>
      <c r="R312" s="2"/>
    </row>
    <row r="313" spans="1:18" ht="30" x14ac:dyDescent="0.25">
      <c r="A313" s="3" t="s">
        <v>262</v>
      </c>
      <c r="B313" s="3" t="s">
        <v>0</v>
      </c>
      <c r="C313" s="12" t="s">
        <v>263</v>
      </c>
      <c r="D313" s="12" t="s">
        <v>264</v>
      </c>
      <c r="E313" s="3" t="s">
        <v>4</v>
      </c>
      <c r="F313" s="12" t="s">
        <v>265</v>
      </c>
      <c r="G313" s="3" t="s">
        <v>266</v>
      </c>
      <c r="H313" s="4">
        <v>43097</v>
      </c>
      <c r="I313" s="4">
        <v>43218</v>
      </c>
      <c r="J313" s="16">
        <v>5425.06</v>
      </c>
      <c r="L313" s="2"/>
      <c r="N313" s="2"/>
      <c r="P313" s="2"/>
      <c r="R313" s="2"/>
    </row>
    <row r="314" spans="1:18" x14ac:dyDescent="0.25">
      <c r="A314" s="3" t="s">
        <v>671</v>
      </c>
      <c r="B314" s="3" t="s">
        <v>0</v>
      </c>
      <c r="C314" s="12" t="s">
        <v>663</v>
      </c>
      <c r="D314" s="12" t="s">
        <v>664</v>
      </c>
      <c r="E314" s="3" t="s">
        <v>2</v>
      </c>
      <c r="F314" s="12" t="s">
        <v>665</v>
      </c>
      <c r="G314" s="3">
        <v>1401</v>
      </c>
      <c r="H314" s="4">
        <v>43097</v>
      </c>
      <c r="I314" s="4">
        <v>43359</v>
      </c>
      <c r="J314" s="16">
        <v>6571.56</v>
      </c>
      <c r="L314" s="2"/>
      <c r="N314" s="2"/>
      <c r="P314" s="2"/>
      <c r="R314" s="2"/>
    </row>
    <row r="315" spans="1:18" ht="45" x14ac:dyDescent="0.25">
      <c r="A315" s="3" t="s">
        <v>840</v>
      </c>
      <c r="B315" s="3" t="s">
        <v>0</v>
      </c>
      <c r="C315" s="12" t="s">
        <v>841</v>
      </c>
      <c r="D315" s="12" t="s">
        <v>842</v>
      </c>
      <c r="E315" s="3" t="s">
        <v>7</v>
      </c>
      <c r="F315" s="12" t="s">
        <v>36</v>
      </c>
      <c r="G315" s="3">
        <v>3106</v>
      </c>
      <c r="H315" s="4">
        <v>43157</v>
      </c>
      <c r="I315" s="4">
        <v>43326</v>
      </c>
      <c r="J315" s="16">
        <v>23531.97</v>
      </c>
      <c r="L315" s="2"/>
      <c r="N315" s="2"/>
      <c r="P315" s="2"/>
      <c r="R315" s="2"/>
    </row>
    <row r="316" spans="1:18" ht="30" x14ac:dyDescent="0.25">
      <c r="A316" s="3" t="s">
        <v>846</v>
      </c>
      <c r="B316" s="3" t="s">
        <v>0</v>
      </c>
      <c r="C316" s="12" t="s">
        <v>847</v>
      </c>
      <c r="D316" s="12" t="s">
        <v>848</v>
      </c>
      <c r="E316" s="3" t="s">
        <v>2</v>
      </c>
      <c r="F316" s="12" t="s">
        <v>254</v>
      </c>
      <c r="G316" s="3" t="s">
        <v>849</v>
      </c>
      <c r="H316" s="4">
        <v>43108</v>
      </c>
      <c r="I316" s="4">
        <v>43250</v>
      </c>
      <c r="J316" s="16">
        <v>444.76</v>
      </c>
      <c r="L316" s="2"/>
      <c r="N316" s="2"/>
      <c r="P316" s="2"/>
      <c r="R316" s="2"/>
    </row>
    <row r="317" spans="1:18" ht="30" x14ac:dyDescent="0.25">
      <c r="A317" s="3" t="s">
        <v>861</v>
      </c>
      <c r="B317" s="3" t="s">
        <v>0</v>
      </c>
      <c r="C317" s="12" t="s">
        <v>862</v>
      </c>
      <c r="D317" s="12" t="s">
        <v>863</v>
      </c>
      <c r="E317" s="3" t="s">
        <v>2</v>
      </c>
      <c r="F317" s="12" t="s">
        <v>265</v>
      </c>
      <c r="G317" s="3" t="s">
        <v>481</v>
      </c>
      <c r="H317" s="4">
        <v>43413</v>
      </c>
      <c r="I317" s="4">
        <v>43536</v>
      </c>
      <c r="J317" s="16">
        <v>2106.98</v>
      </c>
      <c r="L317" s="2"/>
      <c r="N317" s="2"/>
      <c r="P317" s="2"/>
      <c r="R317" s="2"/>
    </row>
    <row r="318" spans="1:18" ht="30" x14ac:dyDescent="0.25">
      <c r="A318" s="3" t="s">
        <v>864</v>
      </c>
      <c r="B318" s="3" t="s">
        <v>0</v>
      </c>
      <c r="C318" s="12" t="s">
        <v>865</v>
      </c>
      <c r="D318" s="12" t="s">
        <v>866</v>
      </c>
      <c r="E318" s="3" t="s">
        <v>2</v>
      </c>
      <c r="F318" s="12" t="s">
        <v>867</v>
      </c>
      <c r="G318" s="3" t="s">
        <v>868</v>
      </c>
      <c r="H318" s="4">
        <v>43125</v>
      </c>
      <c r="I318" s="4">
        <v>43261</v>
      </c>
      <c r="J318" s="16">
        <v>760.8</v>
      </c>
      <c r="L318" s="2"/>
      <c r="N318" s="2"/>
      <c r="P318" s="2"/>
      <c r="R318" s="2"/>
    </row>
    <row r="319" spans="1:18" ht="45" x14ac:dyDescent="0.25">
      <c r="A319" s="3" t="s">
        <v>550</v>
      </c>
      <c r="B319" s="3" t="s">
        <v>0</v>
      </c>
      <c r="C319" s="12" t="s">
        <v>275</v>
      </c>
      <c r="D319" s="12" t="s">
        <v>551</v>
      </c>
      <c r="E319" s="3" t="s">
        <v>87</v>
      </c>
      <c r="F319" s="12" t="s">
        <v>67</v>
      </c>
      <c r="G319" s="3" t="s">
        <v>255</v>
      </c>
      <c r="H319" s="4">
        <v>43264</v>
      </c>
      <c r="I319" s="4">
        <v>43357</v>
      </c>
      <c r="J319" s="16">
        <v>14509.04</v>
      </c>
      <c r="L319" s="2"/>
      <c r="N319" s="2"/>
      <c r="P319" s="2"/>
      <c r="R319" s="2"/>
    </row>
    <row r="320" spans="1:18" ht="45" x14ac:dyDescent="0.25">
      <c r="A320" s="3" t="s">
        <v>870</v>
      </c>
      <c r="B320" s="3" t="s">
        <v>0</v>
      </c>
      <c r="C320" s="12" t="s">
        <v>871</v>
      </c>
      <c r="D320" s="12" t="s">
        <v>872</v>
      </c>
      <c r="E320" s="3" t="s">
        <v>2</v>
      </c>
      <c r="F320" s="12" t="s">
        <v>67</v>
      </c>
      <c r="G320" s="3">
        <v>5700</v>
      </c>
      <c r="H320" s="4">
        <v>43165</v>
      </c>
      <c r="I320" s="4">
        <v>43280</v>
      </c>
      <c r="J320" s="16">
        <v>1405.52</v>
      </c>
      <c r="L320" s="2"/>
      <c r="N320" s="2"/>
      <c r="P320" s="2"/>
      <c r="R320" s="2"/>
    </row>
    <row r="321" spans="1:18" ht="30" x14ac:dyDescent="0.25">
      <c r="A321" s="3" t="s">
        <v>873</v>
      </c>
      <c r="B321" s="3" t="s">
        <v>0</v>
      </c>
      <c r="C321" s="12" t="s">
        <v>613</v>
      </c>
      <c r="D321" s="12" t="s">
        <v>874</v>
      </c>
      <c r="E321" s="3" t="s">
        <v>4</v>
      </c>
      <c r="F321" s="12" t="s">
        <v>9</v>
      </c>
      <c r="G321" s="3" t="s">
        <v>875</v>
      </c>
      <c r="H321" s="4">
        <v>43371</v>
      </c>
      <c r="I321" s="4">
        <v>43342</v>
      </c>
      <c r="J321" s="16">
        <v>2026.99</v>
      </c>
      <c r="L321" s="2"/>
      <c r="N321" s="2"/>
      <c r="P321" s="2"/>
      <c r="R321" s="2"/>
    </row>
    <row r="322" spans="1:18" ht="30" x14ac:dyDescent="0.25">
      <c r="A322" s="3" t="s">
        <v>812</v>
      </c>
      <c r="B322" s="3" t="s">
        <v>0</v>
      </c>
      <c r="C322" s="12" t="s">
        <v>532</v>
      </c>
      <c r="D322" s="12" t="s">
        <v>533</v>
      </c>
      <c r="E322" s="3" t="s">
        <v>2</v>
      </c>
      <c r="F322" s="12" t="s">
        <v>225</v>
      </c>
      <c r="G322" s="3">
        <v>102</v>
      </c>
      <c r="H322" s="4">
        <v>43133</v>
      </c>
      <c r="I322" s="4">
        <v>43343</v>
      </c>
      <c r="J322" s="16">
        <v>1718.27</v>
      </c>
      <c r="L322" s="2"/>
      <c r="N322" s="2"/>
      <c r="P322" s="2"/>
      <c r="R322" s="2"/>
    </row>
    <row r="323" spans="1:18" ht="30" x14ac:dyDescent="0.25">
      <c r="A323" s="3" t="s">
        <v>884</v>
      </c>
      <c r="B323" s="3" t="s">
        <v>0</v>
      </c>
      <c r="C323" s="12" t="s">
        <v>885</v>
      </c>
      <c r="D323" s="12" t="s">
        <v>886</v>
      </c>
      <c r="E323" s="3" t="s">
        <v>4</v>
      </c>
      <c r="F323" s="12" t="s">
        <v>9</v>
      </c>
      <c r="G323" s="3" t="s">
        <v>887</v>
      </c>
      <c r="H323" s="4">
        <v>43143</v>
      </c>
      <c r="I323" s="4">
        <v>43294</v>
      </c>
      <c r="J323" s="16">
        <v>936.43</v>
      </c>
      <c r="L323" s="2"/>
      <c r="N323" s="2"/>
      <c r="P323" s="2"/>
      <c r="R323" s="2"/>
    </row>
    <row r="324" spans="1:18" ht="45" x14ac:dyDescent="0.25">
      <c r="A324" s="3" t="s">
        <v>894</v>
      </c>
      <c r="B324" s="3" t="s">
        <v>0</v>
      </c>
      <c r="C324" s="12" t="s">
        <v>895</v>
      </c>
      <c r="D324" s="12" t="s">
        <v>896</v>
      </c>
      <c r="E324" s="3" t="s">
        <v>4</v>
      </c>
      <c r="F324" s="12" t="s">
        <v>9</v>
      </c>
      <c r="G324" s="3" t="s">
        <v>897</v>
      </c>
      <c r="H324" s="4">
        <v>43143</v>
      </c>
      <c r="I324" s="4">
        <v>43354</v>
      </c>
      <c r="J324" s="16">
        <v>753.56</v>
      </c>
      <c r="L324" s="2"/>
      <c r="N324" s="2"/>
      <c r="P324" s="2"/>
      <c r="R324" s="2"/>
    </row>
    <row r="325" spans="1:18" ht="30" x14ac:dyDescent="0.25">
      <c r="A325" s="3" t="s">
        <v>898</v>
      </c>
      <c r="B325" s="3" t="s">
        <v>0</v>
      </c>
      <c r="C325" s="12" t="s">
        <v>899</v>
      </c>
      <c r="D325" s="12" t="s">
        <v>900</v>
      </c>
      <c r="E325" s="3" t="s">
        <v>4</v>
      </c>
      <c r="F325" s="12" t="s">
        <v>901</v>
      </c>
      <c r="G325" s="3" t="s">
        <v>902</v>
      </c>
      <c r="H325" s="4">
        <v>43143</v>
      </c>
      <c r="I325" s="4">
        <v>43205</v>
      </c>
      <c r="J325" s="16">
        <v>247.24</v>
      </c>
      <c r="L325" s="2"/>
      <c r="N325" s="2"/>
      <c r="P325" s="2"/>
      <c r="R325" s="2"/>
    </row>
    <row r="326" spans="1:18" ht="30" x14ac:dyDescent="0.25">
      <c r="A326" s="3" t="s">
        <v>641</v>
      </c>
      <c r="B326" s="3" t="s">
        <v>0</v>
      </c>
      <c r="C326" s="12" t="s">
        <v>642</v>
      </c>
      <c r="D326" s="12" t="s">
        <v>643</v>
      </c>
      <c r="E326" s="3" t="s">
        <v>4</v>
      </c>
      <c r="F326" s="12" t="s">
        <v>644</v>
      </c>
      <c r="G326" s="3" t="s">
        <v>645</v>
      </c>
      <c r="H326" s="4">
        <v>42996</v>
      </c>
      <c r="I326" s="4">
        <v>43177</v>
      </c>
      <c r="J326" s="16">
        <v>1624.74</v>
      </c>
      <c r="L326" s="2"/>
      <c r="N326" s="2"/>
      <c r="P326" s="2"/>
      <c r="R326" s="2"/>
    </row>
    <row r="327" spans="1:18" ht="30" x14ac:dyDescent="0.25">
      <c r="A327" s="3" t="s">
        <v>790</v>
      </c>
      <c r="B327" s="3" t="s">
        <v>0</v>
      </c>
      <c r="C327" s="12" t="s">
        <v>791</v>
      </c>
      <c r="D327" s="12" t="s">
        <v>792</v>
      </c>
      <c r="E327" s="3" t="s">
        <v>4</v>
      </c>
      <c r="F327" s="12" t="s">
        <v>793</v>
      </c>
      <c r="G327" s="3" t="s">
        <v>794</v>
      </c>
      <c r="H327" s="4">
        <v>43150</v>
      </c>
      <c r="I327" s="4">
        <v>43301</v>
      </c>
      <c r="J327" s="16">
        <v>10560.42</v>
      </c>
      <c r="L327" s="2"/>
      <c r="N327" s="2"/>
      <c r="P327" s="2"/>
      <c r="R327" s="2"/>
    </row>
    <row r="328" spans="1:18" ht="30" x14ac:dyDescent="0.25">
      <c r="A328" s="3" t="s">
        <v>910</v>
      </c>
      <c r="B328" s="3" t="s">
        <v>0</v>
      </c>
      <c r="C328" s="12" t="s">
        <v>911</v>
      </c>
      <c r="D328" s="12" t="s">
        <v>912</v>
      </c>
      <c r="E328" s="3" t="s">
        <v>135</v>
      </c>
      <c r="F328" s="12" t="s">
        <v>913</v>
      </c>
      <c r="G328" s="3">
        <v>102</v>
      </c>
      <c r="H328" s="4">
        <v>43157</v>
      </c>
      <c r="I328" s="4">
        <v>43273</v>
      </c>
      <c r="J328" s="16">
        <v>3245.29</v>
      </c>
      <c r="L328" s="2"/>
      <c r="N328" s="2"/>
      <c r="P328" s="2"/>
      <c r="R328" s="2"/>
    </row>
    <row r="329" spans="1:18" ht="45" x14ac:dyDescent="0.25">
      <c r="A329" s="3" t="s">
        <v>914</v>
      </c>
      <c r="B329" s="3" t="s">
        <v>0</v>
      </c>
      <c r="C329" s="12" t="s">
        <v>275</v>
      </c>
      <c r="D329" s="12" t="s">
        <v>915</v>
      </c>
      <c r="E329" s="3" t="s">
        <v>87</v>
      </c>
      <c r="F329" s="12" t="s">
        <v>67</v>
      </c>
      <c r="G329" s="3" t="s">
        <v>255</v>
      </c>
      <c r="H329" s="4">
        <v>43538</v>
      </c>
      <c r="I329" s="4">
        <v>43566</v>
      </c>
      <c r="J329" s="16">
        <v>29909.8</v>
      </c>
      <c r="L329" s="2"/>
      <c r="N329" s="2"/>
      <c r="P329" s="2"/>
      <c r="R329" s="2"/>
    </row>
    <row r="330" spans="1:18" ht="30" x14ac:dyDescent="0.25">
      <c r="A330" s="3" t="s">
        <v>771</v>
      </c>
      <c r="B330" s="3" t="s">
        <v>0</v>
      </c>
      <c r="C330" s="12" t="s">
        <v>658</v>
      </c>
      <c r="D330" s="12" t="s">
        <v>772</v>
      </c>
      <c r="E330" s="3" t="s">
        <v>4</v>
      </c>
      <c r="F330" s="12" t="s">
        <v>773</v>
      </c>
      <c r="G330" s="3">
        <v>10500</v>
      </c>
      <c r="H330" s="4">
        <v>43045</v>
      </c>
      <c r="I330" s="4">
        <v>43213</v>
      </c>
      <c r="J330" s="16">
        <v>218.22</v>
      </c>
      <c r="L330" s="2"/>
      <c r="N330" s="2"/>
      <c r="P330" s="2"/>
      <c r="R330" s="2"/>
    </row>
    <row r="331" spans="1:18" ht="45" x14ac:dyDescent="0.25">
      <c r="A331" s="3" t="s">
        <v>925</v>
      </c>
      <c r="B331" s="3" t="s">
        <v>0</v>
      </c>
      <c r="C331" s="12" t="s">
        <v>926</v>
      </c>
      <c r="D331" s="12" t="s">
        <v>927</v>
      </c>
      <c r="E331" s="3" t="s">
        <v>2</v>
      </c>
      <c r="F331" s="12" t="s">
        <v>67</v>
      </c>
      <c r="G331" s="3">
        <v>8909</v>
      </c>
      <c r="H331" s="4">
        <v>43157</v>
      </c>
      <c r="I331" s="4">
        <v>43218</v>
      </c>
      <c r="J331" s="16">
        <v>197.95</v>
      </c>
      <c r="L331" s="2"/>
      <c r="N331" s="2"/>
      <c r="P331" s="2"/>
      <c r="R331" s="2"/>
    </row>
    <row r="332" spans="1:18" ht="30" x14ac:dyDescent="0.25">
      <c r="A332" s="3" t="s">
        <v>933</v>
      </c>
      <c r="B332" s="3" t="s">
        <v>0</v>
      </c>
      <c r="C332" s="12" t="s">
        <v>934</v>
      </c>
      <c r="D332" s="12" t="s">
        <v>935</v>
      </c>
      <c r="E332" s="3"/>
      <c r="F332" s="12"/>
      <c r="G332" s="3"/>
      <c r="H332" s="4">
        <v>43293</v>
      </c>
      <c r="I332" s="4">
        <v>43442</v>
      </c>
      <c r="J332" s="16">
        <v>26172.34</v>
      </c>
      <c r="L332" s="2"/>
      <c r="N332" s="2"/>
      <c r="P332" s="2"/>
      <c r="R332" s="2"/>
    </row>
    <row r="333" spans="1:18" ht="30" x14ac:dyDescent="0.25">
      <c r="A333" s="3" t="s">
        <v>944</v>
      </c>
      <c r="B333" s="3" t="s">
        <v>0</v>
      </c>
      <c r="C333" s="12" t="s">
        <v>945</v>
      </c>
      <c r="D333" s="12" t="s">
        <v>946</v>
      </c>
      <c r="E333" s="3" t="s">
        <v>2</v>
      </c>
      <c r="F333" s="12" t="s">
        <v>254</v>
      </c>
      <c r="G333" s="3" t="s">
        <v>947</v>
      </c>
      <c r="H333" s="4">
        <v>43167</v>
      </c>
      <c r="I333" s="4">
        <v>43376</v>
      </c>
      <c r="J333" s="16">
        <v>558.79</v>
      </c>
      <c r="L333" s="2"/>
      <c r="N333" s="2"/>
      <c r="P333" s="2"/>
      <c r="R333" s="2"/>
    </row>
    <row r="334" spans="1:18" ht="30" x14ac:dyDescent="0.25">
      <c r="A334" s="3" t="s">
        <v>948</v>
      </c>
      <c r="B334" s="3" t="s">
        <v>0</v>
      </c>
      <c r="C334" s="12" t="s">
        <v>949</v>
      </c>
      <c r="D334" s="12" t="s">
        <v>696</v>
      </c>
      <c r="E334" s="3" t="s">
        <v>2</v>
      </c>
      <c r="F334" s="12" t="s">
        <v>50</v>
      </c>
      <c r="G334" s="3" t="s">
        <v>697</v>
      </c>
      <c r="H334" s="4">
        <v>43172</v>
      </c>
      <c r="I334" s="4">
        <v>43291</v>
      </c>
      <c r="J334" s="16">
        <v>8499.82</v>
      </c>
      <c r="L334" s="2"/>
      <c r="N334" s="2"/>
      <c r="P334" s="2"/>
      <c r="R334" s="2"/>
    </row>
    <row r="335" spans="1:18" ht="30" x14ac:dyDescent="0.25">
      <c r="A335" s="3" t="s">
        <v>950</v>
      </c>
      <c r="B335" s="3" t="s">
        <v>0</v>
      </c>
      <c r="C335" s="12" t="s">
        <v>951</v>
      </c>
      <c r="D335" s="12" t="s">
        <v>952</v>
      </c>
      <c r="E335" s="3" t="s">
        <v>2</v>
      </c>
      <c r="F335" s="12" t="s">
        <v>225</v>
      </c>
      <c r="G335" s="3" t="s">
        <v>172</v>
      </c>
      <c r="H335" s="4">
        <v>43175</v>
      </c>
      <c r="I335" s="4">
        <v>43268</v>
      </c>
      <c r="J335" s="16">
        <v>504.33</v>
      </c>
      <c r="L335" s="2"/>
      <c r="N335" s="2"/>
      <c r="P335" s="2"/>
      <c r="R335" s="2"/>
    </row>
    <row r="336" spans="1:18" ht="30" x14ac:dyDescent="0.25">
      <c r="A336" s="3" t="s">
        <v>957</v>
      </c>
      <c r="B336" s="3" t="s">
        <v>0</v>
      </c>
      <c r="C336" s="12" t="s">
        <v>958</v>
      </c>
      <c r="D336" s="12" t="s">
        <v>959</v>
      </c>
      <c r="E336" s="3"/>
      <c r="F336" s="12"/>
      <c r="G336" s="3"/>
      <c r="H336" s="4">
        <v>43307</v>
      </c>
      <c r="I336" s="4">
        <v>43458</v>
      </c>
      <c r="J336" s="16">
        <v>2911.74</v>
      </c>
      <c r="L336" s="2"/>
      <c r="N336" s="2"/>
      <c r="P336" s="2"/>
      <c r="R336" s="2"/>
    </row>
    <row r="337" spans="1:18" ht="30" x14ac:dyDescent="0.25">
      <c r="A337" s="3" t="s">
        <v>960</v>
      </c>
      <c r="B337" s="3" t="s">
        <v>0</v>
      </c>
      <c r="C337" s="12" t="s">
        <v>961</v>
      </c>
      <c r="D337" s="12" t="s">
        <v>962</v>
      </c>
      <c r="E337" s="3" t="s">
        <v>2</v>
      </c>
      <c r="F337" s="12" t="s">
        <v>50</v>
      </c>
      <c r="G337" s="3">
        <v>11534</v>
      </c>
      <c r="H337" s="4">
        <v>43266</v>
      </c>
      <c r="I337" s="4">
        <v>43479</v>
      </c>
      <c r="J337" s="16">
        <v>21846.6</v>
      </c>
      <c r="L337" s="2"/>
      <c r="N337" s="2"/>
      <c r="P337" s="2"/>
      <c r="R337" s="2"/>
    </row>
    <row r="338" spans="1:18" ht="30" x14ac:dyDescent="0.25">
      <c r="A338" s="3" t="s">
        <v>593</v>
      </c>
      <c r="B338" s="3" t="s">
        <v>0</v>
      </c>
      <c r="C338" s="12" t="s">
        <v>157</v>
      </c>
      <c r="D338" s="12" t="s">
        <v>594</v>
      </c>
      <c r="E338" s="3" t="s">
        <v>4</v>
      </c>
      <c r="F338" s="12" t="s">
        <v>27</v>
      </c>
      <c r="G338" s="3" t="s">
        <v>595</v>
      </c>
      <c r="H338" s="4">
        <v>43017</v>
      </c>
      <c r="I338" s="4">
        <v>43276</v>
      </c>
      <c r="J338" s="16">
        <v>6930.74</v>
      </c>
      <c r="L338" s="2"/>
      <c r="N338" s="2"/>
      <c r="P338" s="2"/>
      <c r="R338" s="2"/>
    </row>
    <row r="339" spans="1:18" ht="30" x14ac:dyDescent="0.25">
      <c r="A339" s="3" t="s">
        <v>972</v>
      </c>
      <c r="B339" s="3" t="s">
        <v>0</v>
      </c>
      <c r="C339" s="12" t="s">
        <v>876</v>
      </c>
      <c r="D339" s="12" t="s">
        <v>877</v>
      </c>
      <c r="E339" s="3" t="s">
        <v>4</v>
      </c>
      <c r="F339" s="12" t="s">
        <v>878</v>
      </c>
      <c r="G339" s="3">
        <v>530</v>
      </c>
      <c r="H339" s="4">
        <v>43193</v>
      </c>
      <c r="I339" s="4">
        <v>43359</v>
      </c>
      <c r="J339" s="16">
        <v>640.69000000000005</v>
      </c>
      <c r="L339" s="2"/>
      <c r="N339" s="2"/>
      <c r="P339" s="2"/>
      <c r="R339" s="2"/>
    </row>
    <row r="340" spans="1:18" ht="30" x14ac:dyDescent="0.25">
      <c r="A340" s="3" t="s">
        <v>973</v>
      </c>
      <c r="B340" s="3" t="s">
        <v>0</v>
      </c>
      <c r="C340" s="12" t="s">
        <v>974</v>
      </c>
      <c r="D340" s="12" t="s">
        <v>975</v>
      </c>
      <c r="E340" s="3" t="s">
        <v>4</v>
      </c>
      <c r="F340" s="12" t="s">
        <v>154</v>
      </c>
      <c r="G340" s="3" t="s">
        <v>976</v>
      </c>
      <c r="H340" s="4">
        <v>43487</v>
      </c>
      <c r="I340" s="4">
        <v>43638</v>
      </c>
      <c r="J340" s="16">
        <v>3663.58</v>
      </c>
      <c r="L340" s="2"/>
      <c r="N340" s="2"/>
      <c r="P340" s="2"/>
      <c r="R340" s="2"/>
    </row>
    <row r="341" spans="1:18" ht="30" x14ac:dyDescent="0.25">
      <c r="A341" s="3" t="s">
        <v>709</v>
      </c>
      <c r="B341" s="3" t="s">
        <v>0</v>
      </c>
      <c r="C341" s="12" t="s">
        <v>710</v>
      </c>
      <c r="D341" s="12" t="s">
        <v>711</v>
      </c>
      <c r="E341" s="3" t="s">
        <v>4</v>
      </c>
      <c r="F341" s="12" t="s">
        <v>712</v>
      </c>
      <c r="G341" s="3">
        <v>7350</v>
      </c>
      <c r="H341" s="4">
        <v>43019</v>
      </c>
      <c r="I341" s="4">
        <v>43254</v>
      </c>
      <c r="J341" s="16">
        <v>747.8</v>
      </c>
      <c r="L341" s="2"/>
      <c r="N341" s="2"/>
      <c r="P341" s="2"/>
      <c r="R341" s="2"/>
    </row>
    <row r="342" spans="1:18" ht="30" x14ac:dyDescent="0.25">
      <c r="A342" s="3" t="s">
        <v>978</v>
      </c>
      <c r="B342" s="3" t="s">
        <v>0</v>
      </c>
      <c r="C342" s="12" t="s">
        <v>979</v>
      </c>
      <c r="D342" s="12" t="s">
        <v>980</v>
      </c>
      <c r="E342" s="3"/>
      <c r="F342" s="12"/>
      <c r="G342" s="3"/>
      <c r="H342" s="4">
        <v>43395</v>
      </c>
      <c r="I342" s="4">
        <v>43607</v>
      </c>
      <c r="J342" s="16">
        <v>10529.74</v>
      </c>
      <c r="L342" s="2"/>
      <c r="N342" s="2"/>
      <c r="P342" s="2"/>
      <c r="R342" s="2"/>
    </row>
    <row r="343" spans="1:18" ht="30" x14ac:dyDescent="0.25">
      <c r="A343" s="3" t="s">
        <v>981</v>
      </c>
      <c r="B343" s="3" t="s">
        <v>0</v>
      </c>
      <c r="C343" s="12" t="s">
        <v>982</v>
      </c>
      <c r="D343" s="12" t="s">
        <v>983</v>
      </c>
      <c r="E343" s="3" t="s">
        <v>4</v>
      </c>
      <c r="F343" s="12" t="s">
        <v>65</v>
      </c>
      <c r="G343" s="3" t="s">
        <v>984</v>
      </c>
      <c r="H343" s="4">
        <v>43200</v>
      </c>
      <c r="I343" s="4">
        <v>43410</v>
      </c>
      <c r="J343" s="16">
        <v>889.97</v>
      </c>
      <c r="L343" s="2"/>
      <c r="N343" s="2"/>
      <c r="P343" s="2"/>
      <c r="R343" s="2"/>
    </row>
    <row r="344" spans="1:18" ht="30" x14ac:dyDescent="0.25">
      <c r="A344" s="3" t="s">
        <v>985</v>
      </c>
      <c r="B344" s="3" t="s">
        <v>0</v>
      </c>
      <c r="C344" s="12" t="s">
        <v>986</v>
      </c>
      <c r="D344" s="12" t="s">
        <v>937</v>
      </c>
      <c r="E344" s="3" t="s">
        <v>4</v>
      </c>
      <c r="F344" s="12" t="s">
        <v>92</v>
      </c>
      <c r="G344" s="3" t="s">
        <v>938</v>
      </c>
      <c r="H344" s="4">
        <v>43487</v>
      </c>
      <c r="I344" s="4">
        <v>43700</v>
      </c>
      <c r="J344" s="16">
        <v>3864.56</v>
      </c>
      <c r="L344" s="2"/>
      <c r="N344" s="2"/>
      <c r="P344" s="2"/>
      <c r="R344" s="2"/>
    </row>
    <row r="345" spans="1:18" ht="30" x14ac:dyDescent="0.25">
      <c r="A345" s="3" t="s">
        <v>987</v>
      </c>
      <c r="B345" s="3" t="s">
        <v>0</v>
      </c>
      <c r="C345" s="12" t="s">
        <v>988</v>
      </c>
      <c r="D345" s="12" t="s">
        <v>989</v>
      </c>
      <c r="E345" s="3" t="s">
        <v>2</v>
      </c>
      <c r="F345" s="12" t="s">
        <v>91</v>
      </c>
      <c r="G345" s="3">
        <v>3</v>
      </c>
      <c r="H345" s="4">
        <v>43200</v>
      </c>
      <c r="I345" s="4">
        <v>43411</v>
      </c>
      <c r="J345" s="16">
        <v>1082.58</v>
      </c>
      <c r="L345" s="2"/>
      <c r="N345" s="2"/>
      <c r="P345" s="2"/>
      <c r="R345" s="2"/>
    </row>
    <row r="346" spans="1:18" ht="30" x14ac:dyDescent="0.25">
      <c r="A346" s="3" t="s">
        <v>990</v>
      </c>
      <c r="B346" s="3" t="s">
        <v>0</v>
      </c>
      <c r="C346" s="12" t="s">
        <v>991</v>
      </c>
      <c r="D346" s="12" t="s">
        <v>992</v>
      </c>
      <c r="E346" s="3" t="s">
        <v>4</v>
      </c>
      <c r="F346" s="12" t="s">
        <v>993</v>
      </c>
      <c r="G346" s="3" t="s">
        <v>994</v>
      </c>
      <c r="H346" s="4">
        <v>43206</v>
      </c>
      <c r="I346" s="4">
        <v>43416</v>
      </c>
      <c r="J346" s="16">
        <v>765.88</v>
      </c>
      <c r="L346" s="2"/>
      <c r="N346" s="2"/>
      <c r="P346" s="2"/>
      <c r="R346" s="2"/>
    </row>
    <row r="347" spans="1:18" ht="30" x14ac:dyDescent="0.25">
      <c r="A347" s="3" t="s">
        <v>997</v>
      </c>
      <c r="B347" s="3" t="s">
        <v>0</v>
      </c>
      <c r="C347" s="12" t="s">
        <v>998</v>
      </c>
      <c r="D347" s="12" t="s">
        <v>999</v>
      </c>
      <c r="E347" s="3" t="s">
        <v>2</v>
      </c>
      <c r="F347" s="12" t="s">
        <v>50</v>
      </c>
      <c r="G347" s="3">
        <v>307</v>
      </c>
      <c r="H347" s="4">
        <v>43208</v>
      </c>
      <c r="I347" s="4">
        <v>43420</v>
      </c>
      <c r="J347" s="16">
        <v>4777.79</v>
      </c>
      <c r="L347" s="2"/>
      <c r="N347" s="2"/>
      <c r="P347" s="2"/>
      <c r="R347" s="2"/>
    </row>
    <row r="348" spans="1:18" x14ac:dyDescent="0.25">
      <c r="A348" s="3" t="s">
        <v>1000</v>
      </c>
      <c r="B348" s="3" t="s">
        <v>0</v>
      </c>
      <c r="C348" s="12" t="s">
        <v>1001</v>
      </c>
      <c r="D348" s="12" t="s">
        <v>1002</v>
      </c>
      <c r="E348" s="3" t="s">
        <v>4</v>
      </c>
      <c r="F348" s="12" t="s">
        <v>148</v>
      </c>
      <c r="G348" s="3" t="s">
        <v>1003</v>
      </c>
      <c r="H348" s="4">
        <v>43208</v>
      </c>
      <c r="I348" s="4">
        <v>43329</v>
      </c>
      <c r="J348" s="16">
        <v>1458.19</v>
      </c>
      <c r="L348" s="2"/>
      <c r="N348" s="2"/>
      <c r="P348" s="2"/>
      <c r="R348" s="2"/>
    </row>
    <row r="349" spans="1:18" ht="30" x14ac:dyDescent="0.25">
      <c r="A349" s="3" t="s">
        <v>1013</v>
      </c>
      <c r="B349" s="3" t="s">
        <v>0</v>
      </c>
      <c r="C349" s="12" t="s">
        <v>200</v>
      </c>
      <c r="D349" s="12" t="s">
        <v>398</v>
      </c>
      <c r="E349" s="3" t="s">
        <v>2</v>
      </c>
      <c r="F349" s="12" t="s">
        <v>202</v>
      </c>
      <c r="G349" s="3" t="s">
        <v>203</v>
      </c>
      <c r="H349" s="4">
        <v>43213</v>
      </c>
      <c r="I349" s="4">
        <v>43334</v>
      </c>
      <c r="J349" s="16">
        <v>3506.7</v>
      </c>
      <c r="L349" s="2"/>
      <c r="N349" s="2"/>
      <c r="P349" s="2"/>
      <c r="R349" s="2"/>
    </row>
    <row r="350" spans="1:18" x14ac:dyDescent="0.25">
      <c r="A350" s="3" t="s">
        <v>1014</v>
      </c>
      <c r="B350" s="3" t="s">
        <v>0</v>
      </c>
      <c r="C350" s="12" t="s">
        <v>1012</v>
      </c>
      <c r="D350" s="12" t="s">
        <v>1015</v>
      </c>
      <c r="E350" s="3" t="s">
        <v>2</v>
      </c>
      <c r="F350" s="12" t="s">
        <v>3</v>
      </c>
      <c r="G350" s="3">
        <v>6301</v>
      </c>
      <c r="H350" s="4">
        <v>43290</v>
      </c>
      <c r="I350" s="4">
        <v>43349</v>
      </c>
      <c r="J350" s="16">
        <v>380</v>
      </c>
      <c r="L350" s="2"/>
      <c r="N350" s="2"/>
      <c r="P350" s="2"/>
      <c r="R350" s="2"/>
    </row>
    <row r="351" spans="1:18" ht="30" x14ac:dyDescent="0.25">
      <c r="A351" s="3" t="s">
        <v>1016</v>
      </c>
      <c r="B351" s="3" t="s">
        <v>0</v>
      </c>
      <c r="C351" s="12" t="s">
        <v>1017</v>
      </c>
      <c r="D351" s="12" t="s">
        <v>1018</v>
      </c>
      <c r="E351" s="3" t="s">
        <v>2</v>
      </c>
      <c r="F351" s="12" t="s">
        <v>225</v>
      </c>
      <c r="G351" s="3">
        <v>2100</v>
      </c>
      <c r="H351" s="4">
        <v>43213</v>
      </c>
      <c r="I351" s="4">
        <v>43364</v>
      </c>
      <c r="J351" s="16">
        <v>499.34</v>
      </c>
      <c r="L351" s="2"/>
      <c r="N351" s="2"/>
      <c r="P351" s="2"/>
      <c r="R351" s="2"/>
    </row>
    <row r="352" spans="1:18" x14ac:dyDescent="0.25">
      <c r="A352" s="3" t="s">
        <v>681</v>
      </c>
      <c r="B352" s="3" t="s">
        <v>0</v>
      </c>
      <c r="C352" s="12" t="s">
        <v>682</v>
      </c>
      <c r="D352" s="12" t="s">
        <v>683</v>
      </c>
      <c r="E352" s="3"/>
      <c r="F352" s="12"/>
      <c r="G352" s="3"/>
      <c r="H352" s="4">
        <v>43003</v>
      </c>
      <c r="I352" s="4">
        <v>43427</v>
      </c>
      <c r="J352" s="16">
        <v>4336.8900000000003</v>
      </c>
      <c r="L352" s="2"/>
      <c r="N352" s="2"/>
      <c r="P352" s="2"/>
      <c r="R352" s="2"/>
    </row>
    <row r="353" spans="1:18" ht="30" x14ac:dyDescent="0.25">
      <c r="A353" s="3" t="s">
        <v>1030</v>
      </c>
      <c r="B353" s="3" t="s">
        <v>0</v>
      </c>
      <c r="C353" s="12" t="s">
        <v>1031</v>
      </c>
      <c r="D353" s="12" t="s">
        <v>1032</v>
      </c>
      <c r="E353" s="3" t="s">
        <v>2</v>
      </c>
      <c r="F353" s="12" t="s">
        <v>931</v>
      </c>
      <c r="G353" s="3" t="s">
        <v>48</v>
      </c>
      <c r="H353" s="4">
        <v>43217</v>
      </c>
      <c r="I353" s="4">
        <v>43370</v>
      </c>
      <c r="J353" s="16">
        <v>1912.04</v>
      </c>
      <c r="L353" s="2"/>
      <c r="N353" s="2"/>
      <c r="P353" s="2"/>
      <c r="R353" s="2"/>
    </row>
    <row r="354" spans="1:18" ht="30" x14ac:dyDescent="0.25">
      <c r="A354" s="3" t="s">
        <v>1038</v>
      </c>
      <c r="B354" s="3" t="s">
        <v>0</v>
      </c>
      <c r="C354" s="12" t="s">
        <v>1039</v>
      </c>
      <c r="D354" s="12" t="s">
        <v>1040</v>
      </c>
      <c r="E354" s="3" t="s">
        <v>4</v>
      </c>
      <c r="F354" s="12" t="s">
        <v>239</v>
      </c>
      <c r="G354" s="3" t="s">
        <v>760</v>
      </c>
      <c r="H354" s="4">
        <v>43217</v>
      </c>
      <c r="I354" s="4">
        <v>43250</v>
      </c>
      <c r="J354" s="16">
        <v>7297.58</v>
      </c>
      <c r="L354" s="2"/>
      <c r="N354" s="2"/>
      <c r="P354" s="2"/>
      <c r="R354" s="2"/>
    </row>
    <row r="355" spans="1:18" ht="30" x14ac:dyDescent="0.25">
      <c r="A355" s="3" t="s">
        <v>1041</v>
      </c>
      <c r="B355" s="3" t="s">
        <v>0</v>
      </c>
      <c r="C355" s="12" t="s">
        <v>1042</v>
      </c>
      <c r="D355" s="12" t="s">
        <v>1043</v>
      </c>
      <c r="E355" s="3" t="s">
        <v>7</v>
      </c>
      <c r="F355" s="12" t="s">
        <v>356</v>
      </c>
      <c r="G355" s="3">
        <v>1600</v>
      </c>
      <c r="H355" s="4">
        <v>43355</v>
      </c>
      <c r="I355" s="4">
        <v>43476</v>
      </c>
      <c r="J355" s="16">
        <v>8337.94</v>
      </c>
      <c r="L355" s="2"/>
      <c r="N355" s="2"/>
      <c r="P355" s="2"/>
      <c r="R355" s="2"/>
    </row>
    <row r="356" spans="1:18" ht="30" x14ac:dyDescent="0.25">
      <c r="A356" s="3" t="s">
        <v>846</v>
      </c>
      <c r="B356" s="3" t="s">
        <v>0</v>
      </c>
      <c r="C356" s="12" t="s">
        <v>847</v>
      </c>
      <c r="D356" s="12" t="s">
        <v>848</v>
      </c>
      <c r="E356" s="3" t="s">
        <v>2</v>
      </c>
      <c r="F356" s="12" t="s">
        <v>254</v>
      </c>
      <c r="G356" s="3" t="s">
        <v>849</v>
      </c>
      <c r="H356" s="4">
        <v>43108</v>
      </c>
      <c r="I356" s="4">
        <v>43250</v>
      </c>
      <c r="J356" s="16">
        <v>444.76</v>
      </c>
      <c r="L356" s="2"/>
      <c r="N356" s="2"/>
      <c r="P356" s="2"/>
      <c r="R356" s="2"/>
    </row>
    <row r="357" spans="1:18" ht="30" x14ac:dyDescent="0.25">
      <c r="A357" s="3" t="s">
        <v>1048</v>
      </c>
      <c r="B357" s="3" t="s">
        <v>0</v>
      </c>
      <c r="C357" s="12" t="s">
        <v>1049</v>
      </c>
      <c r="D357" s="12" t="s">
        <v>1050</v>
      </c>
      <c r="E357" s="3" t="s">
        <v>4</v>
      </c>
      <c r="F357" s="12" t="s">
        <v>47</v>
      </c>
      <c r="G357" s="3" t="s">
        <v>48</v>
      </c>
      <c r="H357" s="4">
        <v>43349</v>
      </c>
      <c r="I357" s="4">
        <v>43521</v>
      </c>
      <c r="J357" s="16">
        <v>1572.7</v>
      </c>
      <c r="L357" s="2"/>
      <c r="N357" s="2"/>
      <c r="P357" s="2"/>
      <c r="R357" s="2"/>
    </row>
    <row r="358" spans="1:18" ht="30" x14ac:dyDescent="0.25">
      <c r="A358" s="3" t="s">
        <v>1056</v>
      </c>
      <c r="B358" s="3" t="s">
        <v>0</v>
      </c>
      <c r="C358" s="12" t="s">
        <v>1057</v>
      </c>
      <c r="D358" s="12" t="s">
        <v>1058</v>
      </c>
      <c r="E358" s="3" t="s">
        <v>4</v>
      </c>
      <c r="F358" s="12" t="s">
        <v>27</v>
      </c>
      <c r="G358" s="3" t="s">
        <v>1059</v>
      </c>
      <c r="H358" s="4">
        <v>43286</v>
      </c>
      <c r="I358" s="4">
        <v>43399</v>
      </c>
      <c r="J358" s="16">
        <v>2980.7</v>
      </c>
      <c r="L358" s="2"/>
      <c r="N358" s="2"/>
      <c r="P358" s="2"/>
      <c r="R358" s="2"/>
    </row>
    <row r="359" spans="1:18" ht="45" x14ac:dyDescent="0.25">
      <c r="A359" s="3" t="s">
        <v>550</v>
      </c>
      <c r="B359" s="3" t="s">
        <v>0</v>
      </c>
      <c r="C359" s="12" t="s">
        <v>275</v>
      </c>
      <c r="D359" s="12" t="s">
        <v>551</v>
      </c>
      <c r="E359" s="3" t="s">
        <v>87</v>
      </c>
      <c r="F359" s="12" t="s">
        <v>67</v>
      </c>
      <c r="G359" s="3" t="s">
        <v>255</v>
      </c>
      <c r="H359" s="4">
        <v>43264</v>
      </c>
      <c r="I359" s="4">
        <v>43357</v>
      </c>
      <c r="J359" s="16">
        <v>14509.04</v>
      </c>
      <c r="L359" s="2"/>
      <c r="N359" s="2"/>
      <c r="P359" s="2"/>
      <c r="R359" s="2"/>
    </row>
    <row r="360" spans="1:18" ht="30" x14ac:dyDescent="0.25">
      <c r="A360" s="3" t="s">
        <v>1064</v>
      </c>
      <c r="B360" s="3" t="s">
        <v>0</v>
      </c>
      <c r="C360" s="12" t="s">
        <v>1065</v>
      </c>
      <c r="D360" s="12" t="s">
        <v>1066</v>
      </c>
      <c r="E360" s="3" t="s">
        <v>2</v>
      </c>
      <c r="F360" s="12" t="s">
        <v>185</v>
      </c>
      <c r="G360" s="3" t="s">
        <v>1067</v>
      </c>
      <c r="H360" s="4">
        <v>43285</v>
      </c>
      <c r="I360" s="4">
        <v>43377</v>
      </c>
      <c r="J360" s="16">
        <v>1070.17</v>
      </c>
      <c r="L360" s="2"/>
      <c r="N360" s="2"/>
      <c r="P360" s="2"/>
      <c r="R360" s="2"/>
    </row>
    <row r="361" spans="1:18" ht="30" x14ac:dyDescent="0.25">
      <c r="A361" s="3" t="s">
        <v>1068</v>
      </c>
      <c r="B361" s="3" t="s">
        <v>0</v>
      </c>
      <c r="C361" s="12" t="s">
        <v>1069</v>
      </c>
      <c r="D361" s="12" t="s">
        <v>765</v>
      </c>
      <c r="E361" s="3" t="s">
        <v>176</v>
      </c>
      <c r="F361" s="12" t="s">
        <v>177</v>
      </c>
      <c r="G361" s="3" t="s">
        <v>766</v>
      </c>
      <c r="H361" s="4">
        <v>43438</v>
      </c>
      <c r="I361" s="4">
        <v>43623</v>
      </c>
      <c r="J361" s="16">
        <v>4605.8599999999997</v>
      </c>
      <c r="L361" s="2"/>
      <c r="N361" s="2"/>
      <c r="P361" s="2"/>
      <c r="R361" s="2"/>
    </row>
    <row r="362" spans="1:18" ht="30" x14ac:dyDescent="0.25">
      <c r="A362" s="3" t="s">
        <v>1070</v>
      </c>
      <c r="B362" s="3" t="s">
        <v>0</v>
      </c>
      <c r="C362" s="12" t="s">
        <v>1071</v>
      </c>
      <c r="D362" s="12" t="s">
        <v>1072</v>
      </c>
      <c r="E362" s="3" t="s">
        <v>176</v>
      </c>
      <c r="F362" s="12" t="s">
        <v>177</v>
      </c>
      <c r="G362" s="3" t="s">
        <v>252</v>
      </c>
      <c r="H362" s="4">
        <v>43234</v>
      </c>
      <c r="I362" s="4">
        <v>43370</v>
      </c>
      <c r="J362" s="16">
        <v>389.21</v>
      </c>
      <c r="L362" s="2"/>
      <c r="N362" s="2"/>
      <c r="P362" s="2"/>
      <c r="R362" s="2"/>
    </row>
    <row r="363" spans="1:18" ht="45" x14ac:dyDescent="0.25">
      <c r="A363" s="3" t="s">
        <v>1077</v>
      </c>
      <c r="B363" s="3" t="s">
        <v>0</v>
      </c>
      <c r="C363" s="12" t="s">
        <v>1078</v>
      </c>
      <c r="D363" s="12" t="s">
        <v>1079</v>
      </c>
      <c r="E363" s="3" t="s">
        <v>2</v>
      </c>
      <c r="F363" s="12" t="s">
        <v>185</v>
      </c>
      <c r="G363" s="3" t="s">
        <v>1080</v>
      </c>
      <c r="H363" s="4">
        <v>43264</v>
      </c>
      <c r="I363" s="4">
        <v>43383</v>
      </c>
      <c r="J363" s="16">
        <v>845.27</v>
      </c>
      <c r="L363" s="2"/>
      <c r="N363" s="2"/>
      <c r="P363" s="2"/>
      <c r="R363" s="2"/>
    </row>
    <row r="364" spans="1:18" ht="30" x14ac:dyDescent="0.25">
      <c r="A364" s="3" t="s">
        <v>1081</v>
      </c>
      <c r="B364" s="3" t="s">
        <v>0</v>
      </c>
      <c r="C364" s="12" t="s">
        <v>1082</v>
      </c>
      <c r="D364" s="12" t="s">
        <v>1083</v>
      </c>
      <c r="E364" s="3" t="s">
        <v>2</v>
      </c>
      <c r="F364" s="12" t="s">
        <v>185</v>
      </c>
      <c r="G364" s="3" t="s">
        <v>1084</v>
      </c>
      <c r="H364" s="4">
        <v>43237</v>
      </c>
      <c r="I364" s="4">
        <v>43357</v>
      </c>
      <c r="J364" s="16">
        <v>1636.73</v>
      </c>
      <c r="L364" s="2"/>
      <c r="N364" s="2"/>
      <c r="P364" s="2"/>
      <c r="R364" s="2"/>
    </row>
    <row r="365" spans="1:18" ht="30" x14ac:dyDescent="0.25">
      <c r="A365" s="3" t="s">
        <v>1085</v>
      </c>
      <c r="B365" s="3" t="s">
        <v>0</v>
      </c>
      <c r="C365" s="12" t="s">
        <v>1082</v>
      </c>
      <c r="D365" s="12" t="s">
        <v>1086</v>
      </c>
      <c r="E365" s="3" t="s">
        <v>2</v>
      </c>
      <c r="F365" s="12" t="s">
        <v>185</v>
      </c>
      <c r="G365" s="3" t="s">
        <v>1087</v>
      </c>
      <c r="H365" s="4">
        <v>43236</v>
      </c>
      <c r="I365" s="4">
        <v>43357</v>
      </c>
      <c r="J365" s="16">
        <v>1030</v>
      </c>
      <c r="L365" s="2"/>
      <c r="N365" s="2"/>
      <c r="P365" s="2"/>
      <c r="R365" s="2"/>
    </row>
    <row r="366" spans="1:18" ht="30" x14ac:dyDescent="0.25">
      <c r="A366" s="3" t="s">
        <v>1091</v>
      </c>
      <c r="B366" s="3" t="s">
        <v>0</v>
      </c>
      <c r="C366" s="12" t="s">
        <v>1092</v>
      </c>
      <c r="D366" s="12" t="s">
        <v>1093</v>
      </c>
      <c r="E366" s="3" t="s">
        <v>4</v>
      </c>
      <c r="F366" s="12" t="s">
        <v>74</v>
      </c>
      <c r="G366" s="3">
        <v>179</v>
      </c>
      <c r="H366" s="4">
        <v>43241</v>
      </c>
      <c r="I366" s="4">
        <v>43453</v>
      </c>
      <c r="J366" s="16">
        <v>3822.12</v>
      </c>
      <c r="L366" s="2"/>
      <c r="N366" s="2"/>
      <c r="P366" s="2"/>
      <c r="R366" s="2"/>
    </row>
    <row r="367" spans="1:18" ht="30" x14ac:dyDescent="0.25">
      <c r="A367" s="3" t="s">
        <v>1109</v>
      </c>
      <c r="B367" s="3" t="s">
        <v>0</v>
      </c>
      <c r="C367" s="12" t="s">
        <v>1110</v>
      </c>
      <c r="D367" s="12" t="s">
        <v>1111</v>
      </c>
      <c r="E367" s="3" t="s">
        <v>2</v>
      </c>
      <c r="F367" s="12" t="s">
        <v>222</v>
      </c>
      <c r="G367" s="3">
        <v>2121</v>
      </c>
      <c r="H367" s="4">
        <v>43413</v>
      </c>
      <c r="I367" s="4">
        <v>43626</v>
      </c>
      <c r="J367" s="16">
        <v>474.78</v>
      </c>
      <c r="L367" s="2"/>
      <c r="N367" s="2"/>
      <c r="P367" s="2"/>
      <c r="R367" s="2"/>
    </row>
    <row r="368" spans="1:18" ht="30" x14ac:dyDescent="0.25">
      <c r="A368" s="3" t="s">
        <v>1127</v>
      </c>
      <c r="B368" s="3" t="s">
        <v>0</v>
      </c>
      <c r="C368" s="12" t="s">
        <v>1128</v>
      </c>
      <c r="D368" s="12" t="s">
        <v>1129</v>
      </c>
      <c r="E368" s="3" t="s">
        <v>2</v>
      </c>
      <c r="F368" s="12" t="s">
        <v>185</v>
      </c>
      <c r="G368" s="3" t="s">
        <v>1130</v>
      </c>
      <c r="H368" s="4">
        <v>43258</v>
      </c>
      <c r="I368" s="4">
        <v>43372</v>
      </c>
      <c r="J368" s="16">
        <v>1691.34</v>
      </c>
      <c r="L368" s="2"/>
      <c r="N368" s="2"/>
      <c r="P368" s="2"/>
      <c r="R368" s="2"/>
    </row>
    <row r="369" spans="1:18" ht="30" x14ac:dyDescent="0.25">
      <c r="A369" s="3" t="s">
        <v>1131</v>
      </c>
      <c r="B369" s="3" t="s">
        <v>0</v>
      </c>
      <c r="C369" s="12" t="s">
        <v>881</v>
      </c>
      <c r="D369" s="12" t="s">
        <v>882</v>
      </c>
      <c r="E369" s="3" t="s">
        <v>2</v>
      </c>
      <c r="F369" s="12" t="s">
        <v>81</v>
      </c>
      <c r="G369" s="3">
        <v>4307</v>
      </c>
      <c r="H369" s="4">
        <v>43270</v>
      </c>
      <c r="I369" s="4">
        <v>43547</v>
      </c>
      <c r="J369" s="16">
        <v>2020.37</v>
      </c>
      <c r="L369" s="2"/>
      <c r="N369" s="2"/>
      <c r="P369" s="2"/>
      <c r="R369" s="2"/>
    </row>
    <row r="370" spans="1:18" ht="30" x14ac:dyDescent="0.25">
      <c r="A370" s="3" t="s">
        <v>1132</v>
      </c>
      <c r="B370" s="3" t="s">
        <v>0</v>
      </c>
      <c r="C370" s="12" t="s">
        <v>1133</v>
      </c>
      <c r="D370" s="12" t="s">
        <v>1134</v>
      </c>
      <c r="E370" s="3" t="s">
        <v>4</v>
      </c>
      <c r="F370" s="12" t="s">
        <v>27</v>
      </c>
      <c r="G370" s="3" t="s">
        <v>1135</v>
      </c>
      <c r="H370" s="4">
        <v>43332</v>
      </c>
      <c r="I370" s="4">
        <v>43472</v>
      </c>
      <c r="J370" s="16">
        <v>3822.19</v>
      </c>
      <c r="L370" s="2"/>
      <c r="N370" s="2"/>
      <c r="P370" s="2"/>
      <c r="R370" s="2"/>
    </row>
    <row r="371" spans="1:18" ht="30" x14ac:dyDescent="0.25">
      <c r="A371" s="3" t="s">
        <v>960</v>
      </c>
      <c r="B371" s="3" t="s">
        <v>0</v>
      </c>
      <c r="C371" s="12" t="s">
        <v>961</v>
      </c>
      <c r="D371" s="12" t="s">
        <v>962</v>
      </c>
      <c r="E371" s="3" t="s">
        <v>2</v>
      </c>
      <c r="F371" s="12" t="s">
        <v>50</v>
      </c>
      <c r="G371" s="3">
        <v>11534</v>
      </c>
      <c r="H371" s="4">
        <v>43266</v>
      </c>
      <c r="I371" s="4">
        <v>43479</v>
      </c>
      <c r="J371" s="16">
        <v>21846.6</v>
      </c>
      <c r="L371" s="2"/>
      <c r="N371" s="2"/>
      <c r="P371" s="2"/>
      <c r="R371" s="2"/>
    </row>
    <row r="372" spans="1:18" ht="30" x14ac:dyDescent="0.25">
      <c r="A372" s="3" t="s">
        <v>1145</v>
      </c>
      <c r="B372" s="3" t="s">
        <v>0</v>
      </c>
      <c r="C372" s="12" t="s">
        <v>1146</v>
      </c>
      <c r="D372" s="12" t="s">
        <v>1147</v>
      </c>
      <c r="E372" s="3" t="s">
        <v>2</v>
      </c>
      <c r="F372" s="12" t="s">
        <v>46</v>
      </c>
      <c r="G372" s="3" t="s">
        <v>1148</v>
      </c>
      <c r="H372" s="4">
        <v>43426</v>
      </c>
      <c r="I372" s="4">
        <v>43637</v>
      </c>
      <c r="J372" s="16">
        <v>2182.8000000000002</v>
      </c>
      <c r="L372" s="2"/>
      <c r="N372" s="2"/>
      <c r="P372" s="2"/>
      <c r="R372" s="2"/>
    </row>
    <row r="373" spans="1:18" ht="30" x14ac:dyDescent="0.25">
      <c r="A373" s="3" t="s">
        <v>1160</v>
      </c>
      <c r="B373" s="3" t="s">
        <v>0</v>
      </c>
      <c r="C373" s="12" t="s">
        <v>964</v>
      </c>
      <c r="D373" s="12" t="s">
        <v>1161</v>
      </c>
      <c r="E373" s="3" t="s">
        <v>4</v>
      </c>
      <c r="F373" s="12" t="s">
        <v>965</v>
      </c>
      <c r="G373" s="3" t="s">
        <v>966</v>
      </c>
      <c r="H373" s="4">
        <v>43272</v>
      </c>
      <c r="I373" s="4">
        <v>43408</v>
      </c>
      <c r="J373" s="16">
        <v>239.4</v>
      </c>
      <c r="L373" s="2"/>
      <c r="N373" s="2"/>
      <c r="P373" s="2"/>
      <c r="R373" s="2"/>
    </row>
    <row r="374" spans="1:18" ht="30" x14ac:dyDescent="0.25">
      <c r="A374" s="3" t="s">
        <v>1162</v>
      </c>
      <c r="B374" s="3" t="s">
        <v>0</v>
      </c>
      <c r="C374" s="12" t="s">
        <v>1149</v>
      </c>
      <c r="D374" s="12" t="s">
        <v>1150</v>
      </c>
      <c r="E374" s="3" t="s">
        <v>4</v>
      </c>
      <c r="F374" s="12" t="s">
        <v>74</v>
      </c>
      <c r="G374" s="3">
        <v>139</v>
      </c>
      <c r="H374" s="4">
        <v>43276</v>
      </c>
      <c r="I374" s="4">
        <v>43442</v>
      </c>
      <c r="J374" s="16">
        <v>308.58999999999997</v>
      </c>
      <c r="L374" s="2"/>
      <c r="N374" s="2"/>
      <c r="P374" s="2"/>
      <c r="R374" s="2"/>
    </row>
    <row r="375" spans="1:18" ht="30" x14ac:dyDescent="0.25">
      <c r="A375" s="3" t="s">
        <v>1166</v>
      </c>
      <c r="B375" s="3" t="s">
        <v>0</v>
      </c>
      <c r="C375" s="12" t="s">
        <v>658</v>
      </c>
      <c r="D375" s="12" t="s">
        <v>1167</v>
      </c>
      <c r="E375" s="3" t="s">
        <v>4</v>
      </c>
      <c r="F375" s="12" t="s">
        <v>340</v>
      </c>
      <c r="G375" s="3" t="s">
        <v>1168</v>
      </c>
      <c r="H375" s="4">
        <v>43277</v>
      </c>
      <c r="I375" s="4">
        <v>43398</v>
      </c>
      <c r="J375" s="16">
        <v>629.9</v>
      </c>
      <c r="L375" s="2"/>
      <c r="N375" s="2"/>
      <c r="P375" s="2"/>
      <c r="R375" s="2"/>
    </row>
    <row r="376" spans="1:18" ht="30" x14ac:dyDescent="0.25">
      <c r="A376" s="3" t="s">
        <v>1175</v>
      </c>
      <c r="B376" s="3" t="s">
        <v>0</v>
      </c>
      <c r="C376" s="12" t="s">
        <v>1176</v>
      </c>
      <c r="D376" s="12" t="s">
        <v>1177</v>
      </c>
      <c r="E376" s="3" t="s">
        <v>176</v>
      </c>
      <c r="F376" s="12" t="s">
        <v>194</v>
      </c>
      <c r="G376" s="3" t="s">
        <v>1178</v>
      </c>
      <c r="H376" s="4">
        <v>43283</v>
      </c>
      <c r="I376" s="4">
        <v>43476</v>
      </c>
      <c r="J376" s="16">
        <v>393.72</v>
      </c>
      <c r="L376" s="2"/>
      <c r="N376" s="2"/>
      <c r="P376" s="2"/>
      <c r="R376" s="2"/>
    </row>
    <row r="377" spans="1:18" ht="30" x14ac:dyDescent="0.25">
      <c r="A377" s="3" t="s">
        <v>973</v>
      </c>
      <c r="B377" s="3" t="s">
        <v>0</v>
      </c>
      <c r="C377" s="12" t="s">
        <v>974</v>
      </c>
      <c r="D377" s="12" t="s">
        <v>975</v>
      </c>
      <c r="E377" s="3" t="s">
        <v>4</v>
      </c>
      <c r="F377" s="12" t="s">
        <v>154</v>
      </c>
      <c r="G377" s="3" t="s">
        <v>976</v>
      </c>
      <c r="H377" s="4">
        <v>43487</v>
      </c>
      <c r="I377" s="4">
        <v>43638</v>
      </c>
      <c r="J377" s="16">
        <v>3663.58</v>
      </c>
      <c r="L377" s="2"/>
      <c r="N377" s="2"/>
      <c r="P377" s="2"/>
      <c r="R377" s="2"/>
    </row>
    <row r="378" spans="1:18" ht="30" x14ac:dyDescent="0.25">
      <c r="A378" s="3" t="s">
        <v>1182</v>
      </c>
      <c r="B378" s="3" t="s">
        <v>0</v>
      </c>
      <c r="C378" s="12" t="s">
        <v>1183</v>
      </c>
      <c r="D378" s="12" t="s">
        <v>1184</v>
      </c>
      <c r="E378" s="3" t="s">
        <v>4</v>
      </c>
      <c r="F378" s="12" t="s">
        <v>1185</v>
      </c>
      <c r="G378" s="3">
        <v>6800</v>
      </c>
      <c r="H378" s="4">
        <v>43510</v>
      </c>
      <c r="I378" s="4">
        <v>43710</v>
      </c>
      <c r="J378" s="16">
        <v>61479.53</v>
      </c>
      <c r="L378" s="2"/>
      <c r="N378" s="2"/>
      <c r="P378" s="2"/>
      <c r="R378" s="2"/>
    </row>
    <row r="379" spans="1:18" ht="30" x14ac:dyDescent="0.25">
      <c r="A379" s="3" t="s">
        <v>933</v>
      </c>
      <c r="B379" s="3" t="s">
        <v>0</v>
      </c>
      <c r="C379" s="12" t="s">
        <v>934</v>
      </c>
      <c r="D379" s="12" t="s">
        <v>935</v>
      </c>
      <c r="E379" s="3"/>
      <c r="F379" s="12"/>
      <c r="G379" s="3"/>
      <c r="H379" s="4">
        <v>43293</v>
      </c>
      <c r="I379" s="4">
        <v>43442</v>
      </c>
      <c r="J379" s="16">
        <v>26172.34</v>
      </c>
      <c r="L379" s="2"/>
      <c r="N379" s="2"/>
      <c r="P379" s="2"/>
      <c r="R379" s="2"/>
    </row>
    <row r="380" spans="1:18" x14ac:dyDescent="0.25">
      <c r="A380" s="3" t="s">
        <v>808</v>
      </c>
      <c r="B380" s="3" t="s">
        <v>0</v>
      </c>
      <c r="C380" s="12" t="s">
        <v>809</v>
      </c>
      <c r="D380" s="12" t="s">
        <v>810</v>
      </c>
      <c r="E380" s="3" t="s">
        <v>4</v>
      </c>
      <c r="F380" s="12" t="s">
        <v>811</v>
      </c>
      <c r="G380" s="3">
        <v>202</v>
      </c>
      <c r="H380" s="4">
        <v>43088</v>
      </c>
      <c r="I380" s="4">
        <v>43324</v>
      </c>
      <c r="J380" s="16">
        <v>700.52</v>
      </c>
      <c r="L380" s="2"/>
      <c r="N380" s="2"/>
      <c r="P380" s="2"/>
      <c r="R380" s="2"/>
    </row>
    <row r="381" spans="1:18" ht="30" x14ac:dyDescent="0.25">
      <c r="A381" s="3" t="s">
        <v>1198</v>
      </c>
      <c r="B381" s="3" t="s">
        <v>0</v>
      </c>
      <c r="C381" s="12" t="s">
        <v>1199</v>
      </c>
      <c r="D381" s="12" t="s">
        <v>1200</v>
      </c>
      <c r="E381" s="3" t="s">
        <v>4</v>
      </c>
      <c r="F381" s="12" t="s">
        <v>9</v>
      </c>
      <c r="G381" s="3">
        <v>9922</v>
      </c>
      <c r="H381" s="4">
        <v>43304</v>
      </c>
      <c r="I381" s="4">
        <v>43448</v>
      </c>
      <c r="J381" s="16">
        <v>267.48</v>
      </c>
      <c r="L381" s="2"/>
      <c r="N381" s="2"/>
      <c r="P381" s="2"/>
      <c r="R381" s="2"/>
    </row>
    <row r="382" spans="1:18" ht="30" x14ac:dyDescent="0.25">
      <c r="A382" s="3" t="s">
        <v>1202</v>
      </c>
      <c r="B382" s="3" t="s">
        <v>0</v>
      </c>
      <c r="C382" s="12" t="s">
        <v>1126</v>
      </c>
      <c r="D382" s="12" t="s">
        <v>1203</v>
      </c>
      <c r="E382" s="3" t="s">
        <v>4</v>
      </c>
      <c r="F382" s="12" t="s">
        <v>27</v>
      </c>
      <c r="G382" s="3" t="s">
        <v>1204</v>
      </c>
      <c r="H382" s="4">
        <v>43357</v>
      </c>
      <c r="I382" s="4">
        <v>43449</v>
      </c>
      <c r="J382" s="16">
        <v>399.16</v>
      </c>
      <c r="L382" s="2"/>
      <c r="N382" s="2"/>
      <c r="P382" s="2"/>
      <c r="R382" s="2"/>
    </row>
    <row r="383" spans="1:18" x14ac:dyDescent="0.25">
      <c r="A383" s="3" t="s">
        <v>1205</v>
      </c>
      <c r="B383" s="3" t="s">
        <v>0</v>
      </c>
      <c r="C383" s="12" t="s">
        <v>638</v>
      </c>
      <c r="D383" s="12" t="s">
        <v>1206</v>
      </c>
      <c r="E383" s="3" t="s">
        <v>4</v>
      </c>
      <c r="F383" s="12" t="s">
        <v>883</v>
      </c>
      <c r="G383" s="3" t="s">
        <v>1207</v>
      </c>
      <c r="H383" s="4">
        <v>43297</v>
      </c>
      <c r="I383" s="4">
        <v>43455</v>
      </c>
      <c r="J383" s="16">
        <v>146.26</v>
      </c>
      <c r="L383" s="2"/>
      <c r="N383" s="2"/>
      <c r="P383" s="2"/>
      <c r="R383" s="2"/>
    </row>
    <row r="384" spans="1:18" ht="30" x14ac:dyDescent="0.25">
      <c r="A384" s="3" t="s">
        <v>1213</v>
      </c>
      <c r="B384" s="3" t="s">
        <v>0</v>
      </c>
      <c r="C384" s="12" t="s">
        <v>1214</v>
      </c>
      <c r="D384" s="12" t="s">
        <v>1215</v>
      </c>
      <c r="E384" s="3" t="s">
        <v>176</v>
      </c>
      <c r="F384" s="12" t="s">
        <v>177</v>
      </c>
      <c r="G384" s="3" t="s">
        <v>1216</v>
      </c>
      <c r="H384" s="4">
        <v>43301</v>
      </c>
      <c r="I384" s="4">
        <v>43469</v>
      </c>
      <c r="J384" s="16">
        <v>439.67</v>
      </c>
      <c r="L384" s="2"/>
      <c r="N384" s="2"/>
      <c r="P384" s="2"/>
      <c r="R384" s="2"/>
    </row>
    <row r="385" spans="1:18" ht="30" x14ac:dyDescent="0.25">
      <c r="A385" s="3" t="s">
        <v>1140</v>
      </c>
      <c r="B385" s="3" t="s">
        <v>0</v>
      </c>
      <c r="C385" s="12" t="s">
        <v>1141</v>
      </c>
      <c r="D385" s="12" t="s">
        <v>1117</v>
      </c>
      <c r="E385" s="3" t="s">
        <v>2</v>
      </c>
      <c r="F385" s="12" t="s">
        <v>149</v>
      </c>
      <c r="G385" s="3">
        <v>3202</v>
      </c>
      <c r="H385" s="4">
        <v>43315</v>
      </c>
      <c r="I385" s="4">
        <v>43514</v>
      </c>
      <c r="J385" s="16">
        <v>2786.57</v>
      </c>
      <c r="L385" s="2"/>
      <c r="N385" s="2"/>
      <c r="P385" s="2"/>
      <c r="R385" s="2"/>
    </row>
    <row r="386" spans="1:18" ht="30" x14ac:dyDescent="0.25">
      <c r="A386" s="3" t="s">
        <v>1217</v>
      </c>
      <c r="B386" s="3" t="s">
        <v>0</v>
      </c>
      <c r="C386" s="12" t="s">
        <v>1105</v>
      </c>
      <c r="D386" s="12" t="s">
        <v>1106</v>
      </c>
      <c r="E386" s="3" t="s">
        <v>2</v>
      </c>
      <c r="F386" s="12" t="s">
        <v>50</v>
      </c>
      <c r="G386" s="3">
        <v>317</v>
      </c>
      <c r="H386" s="4">
        <v>43397</v>
      </c>
      <c r="I386" s="4">
        <v>43608</v>
      </c>
      <c r="J386" s="16">
        <v>643.86</v>
      </c>
      <c r="L386" s="2"/>
      <c r="N386" s="2"/>
      <c r="P386" s="2"/>
      <c r="R386" s="2"/>
    </row>
    <row r="387" spans="1:18" ht="45" x14ac:dyDescent="0.25">
      <c r="A387" s="3" t="s">
        <v>1221</v>
      </c>
      <c r="B387" s="3" t="s">
        <v>0</v>
      </c>
      <c r="C387" s="12" t="s">
        <v>1222</v>
      </c>
      <c r="D387" s="12" t="s">
        <v>1223</v>
      </c>
      <c r="E387" s="3" t="s">
        <v>37</v>
      </c>
      <c r="F387" s="12" t="s">
        <v>67</v>
      </c>
      <c r="G387" s="3" t="s">
        <v>1224</v>
      </c>
      <c r="H387" s="4">
        <v>43369</v>
      </c>
      <c r="I387" s="4">
        <v>43580</v>
      </c>
      <c r="J387" s="16">
        <v>786.31</v>
      </c>
      <c r="L387" s="2"/>
      <c r="N387" s="2"/>
      <c r="P387" s="2"/>
      <c r="R387" s="2"/>
    </row>
    <row r="388" spans="1:18" ht="30" x14ac:dyDescent="0.25">
      <c r="A388" s="3" t="s">
        <v>1225</v>
      </c>
      <c r="B388" s="3" t="s">
        <v>0</v>
      </c>
      <c r="C388" s="12" t="s">
        <v>1226</v>
      </c>
      <c r="D388" s="12" t="s">
        <v>1227</v>
      </c>
      <c r="E388" s="3" t="s">
        <v>2</v>
      </c>
      <c r="F388" s="12" t="s">
        <v>185</v>
      </c>
      <c r="G388" s="3" t="s">
        <v>1228</v>
      </c>
      <c r="H388" s="4">
        <v>43306</v>
      </c>
      <c r="I388" s="4">
        <v>43426</v>
      </c>
      <c r="J388" s="16">
        <v>1521.84</v>
      </c>
      <c r="L388" s="2"/>
      <c r="N388" s="2"/>
      <c r="P388" s="2"/>
      <c r="R388" s="2"/>
    </row>
    <row r="389" spans="1:18" ht="30" x14ac:dyDescent="0.25">
      <c r="A389" s="3" t="s">
        <v>1232</v>
      </c>
      <c r="B389" s="3" t="s">
        <v>0</v>
      </c>
      <c r="C389" s="12" t="s">
        <v>1143</v>
      </c>
      <c r="D389" s="12" t="s">
        <v>1144</v>
      </c>
      <c r="E389" s="3" t="s">
        <v>66</v>
      </c>
      <c r="F389" s="12" t="s">
        <v>73</v>
      </c>
      <c r="G389" s="3">
        <v>401</v>
      </c>
      <c r="H389" s="4">
        <v>43409</v>
      </c>
      <c r="I389" s="4">
        <v>43367</v>
      </c>
      <c r="J389" s="16">
        <v>764.73</v>
      </c>
      <c r="L389" s="2"/>
      <c r="N389" s="2"/>
      <c r="P389" s="2"/>
      <c r="R389" s="2"/>
    </row>
    <row r="390" spans="1:18" x14ac:dyDescent="0.25">
      <c r="A390" s="3" t="s">
        <v>1233</v>
      </c>
      <c r="B390" s="3" t="s">
        <v>0</v>
      </c>
      <c r="C390" s="12" t="s">
        <v>1234</v>
      </c>
      <c r="D390" s="12" t="s">
        <v>1235</v>
      </c>
      <c r="E390" s="3" t="s">
        <v>4</v>
      </c>
      <c r="F390" s="12" t="s">
        <v>19</v>
      </c>
      <c r="G390" s="3">
        <v>283</v>
      </c>
      <c r="H390" s="4">
        <v>43402</v>
      </c>
      <c r="I390" s="4">
        <v>43367</v>
      </c>
      <c r="J390" s="16">
        <v>176.72</v>
      </c>
      <c r="L390" s="2"/>
      <c r="N390" s="2"/>
      <c r="P390" s="2"/>
      <c r="R390" s="2"/>
    </row>
    <row r="391" spans="1:18" x14ac:dyDescent="0.25">
      <c r="A391" s="3" t="s">
        <v>681</v>
      </c>
      <c r="B391" s="3" t="s">
        <v>0</v>
      </c>
      <c r="C391" s="12" t="s">
        <v>682</v>
      </c>
      <c r="D391" s="12" t="s">
        <v>683</v>
      </c>
      <c r="E391" s="3"/>
      <c r="F391" s="12"/>
      <c r="G391" s="3"/>
      <c r="H391" s="4">
        <v>43003</v>
      </c>
      <c r="I391" s="4">
        <v>43427</v>
      </c>
      <c r="J391" s="16">
        <v>4336.8900000000003</v>
      </c>
      <c r="L391" s="2"/>
      <c r="N391" s="2"/>
      <c r="P391" s="2"/>
      <c r="R391" s="2"/>
    </row>
    <row r="392" spans="1:18" ht="30" x14ac:dyDescent="0.25">
      <c r="A392" s="3" t="s">
        <v>957</v>
      </c>
      <c r="B392" s="3" t="s">
        <v>0</v>
      </c>
      <c r="C392" s="12" t="s">
        <v>958</v>
      </c>
      <c r="D392" s="12" t="s">
        <v>959</v>
      </c>
      <c r="E392" s="3"/>
      <c r="F392" s="12"/>
      <c r="G392" s="3"/>
      <c r="H392" s="4">
        <v>43307</v>
      </c>
      <c r="I392" s="4">
        <v>43458</v>
      </c>
      <c r="J392" s="16">
        <v>2911.74</v>
      </c>
      <c r="L392" s="2"/>
      <c r="N392" s="2"/>
      <c r="P392" s="2"/>
      <c r="R392" s="2"/>
    </row>
    <row r="393" spans="1:18" ht="30" x14ac:dyDescent="0.25">
      <c r="A393" s="3" t="s">
        <v>1048</v>
      </c>
      <c r="B393" s="3" t="s">
        <v>0</v>
      </c>
      <c r="C393" s="12" t="s">
        <v>1049</v>
      </c>
      <c r="D393" s="12" t="s">
        <v>1050</v>
      </c>
      <c r="E393" s="3" t="s">
        <v>4</v>
      </c>
      <c r="F393" s="12" t="s">
        <v>47</v>
      </c>
      <c r="G393" s="3" t="s">
        <v>48</v>
      </c>
      <c r="H393" s="4">
        <v>43349</v>
      </c>
      <c r="I393" s="4">
        <v>43521</v>
      </c>
      <c r="J393" s="16">
        <v>1572.7</v>
      </c>
      <c r="L393" s="2"/>
      <c r="N393" s="2"/>
      <c r="P393" s="2"/>
      <c r="R393" s="2"/>
    </row>
    <row r="394" spans="1:18" ht="30" x14ac:dyDescent="0.25">
      <c r="A394" s="3" t="s">
        <v>1240</v>
      </c>
      <c r="B394" s="3" t="s">
        <v>0</v>
      </c>
      <c r="C394" s="12" t="s">
        <v>1241</v>
      </c>
      <c r="D394" s="12" t="s">
        <v>1242</v>
      </c>
      <c r="E394" s="3" t="s">
        <v>2</v>
      </c>
      <c r="F394" s="12" t="s">
        <v>71</v>
      </c>
      <c r="G394" s="3">
        <v>404</v>
      </c>
      <c r="H394" s="4">
        <v>43390</v>
      </c>
      <c r="I394" s="4">
        <v>43525</v>
      </c>
      <c r="J394" s="16">
        <v>688.77</v>
      </c>
      <c r="L394" s="2"/>
      <c r="N394" s="2"/>
      <c r="P394" s="2"/>
      <c r="R394" s="2"/>
    </row>
    <row r="395" spans="1:18" ht="30" x14ac:dyDescent="0.25">
      <c r="A395" s="3" t="s">
        <v>1243</v>
      </c>
      <c r="B395" s="3" t="s">
        <v>0</v>
      </c>
      <c r="C395" s="12" t="s">
        <v>1244</v>
      </c>
      <c r="D395" s="12" t="s">
        <v>1245</v>
      </c>
      <c r="E395" s="3" t="s">
        <v>2</v>
      </c>
      <c r="F395" s="12" t="s">
        <v>71</v>
      </c>
      <c r="G395" s="3">
        <v>600</v>
      </c>
      <c r="H395" s="4">
        <v>43390</v>
      </c>
      <c r="I395" s="4">
        <v>43375</v>
      </c>
      <c r="J395" s="16">
        <v>74.260000000000005</v>
      </c>
      <c r="L395" s="2"/>
      <c r="N395" s="2"/>
      <c r="P395" s="2"/>
      <c r="R395" s="2"/>
    </row>
    <row r="396" spans="1:18" ht="30" x14ac:dyDescent="0.25">
      <c r="A396" s="3" t="s">
        <v>1246</v>
      </c>
      <c r="B396" s="3" t="s">
        <v>0</v>
      </c>
      <c r="C396" s="12" t="s">
        <v>1244</v>
      </c>
      <c r="D396" s="12" t="s">
        <v>1247</v>
      </c>
      <c r="E396" s="3" t="s">
        <v>2</v>
      </c>
      <c r="F396" s="12" t="s">
        <v>71</v>
      </c>
      <c r="G396" s="3">
        <v>602</v>
      </c>
      <c r="H396" s="4">
        <v>43390</v>
      </c>
      <c r="I396" s="4">
        <v>43375</v>
      </c>
      <c r="J396" s="16">
        <v>74.260000000000005</v>
      </c>
      <c r="L396" s="2"/>
      <c r="N396" s="2"/>
      <c r="P396" s="2"/>
      <c r="R396" s="2"/>
    </row>
    <row r="397" spans="1:18" x14ac:dyDescent="0.25">
      <c r="A397" s="3" t="s">
        <v>1248</v>
      </c>
      <c r="B397" s="3" t="s">
        <v>0</v>
      </c>
      <c r="C397" s="12" t="s">
        <v>1197</v>
      </c>
      <c r="D397" s="12" t="s">
        <v>1249</v>
      </c>
      <c r="E397" s="3" t="s">
        <v>4</v>
      </c>
      <c r="F397" s="12" t="s">
        <v>12</v>
      </c>
      <c r="G397" s="3">
        <v>5</v>
      </c>
      <c r="H397" s="4">
        <v>43314</v>
      </c>
      <c r="I397" s="4">
        <v>43378</v>
      </c>
      <c r="J397" s="16">
        <v>178.99</v>
      </c>
      <c r="L397" s="2"/>
      <c r="N397" s="2"/>
      <c r="P397" s="2"/>
      <c r="R397" s="2"/>
    </row>
    <row r="398" spans="1:18" ht="45" x14ac:dyDescent="0.25">
      <c r="A398" s="3" t="s">
        <v>1250</v>
      </c>
      <c r="B398" s="3" t="s">
        <v>0</v>
      </c>
      <c r="C398" s="12" t="s">
        <v>1251</v>
      </c>
      <c r="D398" s="12" t="s">
        <v>1252</v>
      </c>
      <c r="E398" s="3" t="s">
        <v>2</v>
      </c>
      <c r="F398" s="12" t="s">
        <v>71</v>
      </c>
      <c r="G398" s="3" t="s">
        <v>1253</v>
      </c>
      <c r="H398" s="4">
        <v>43440</v>
      </c>
      <c r="I398" s="4">
        <v>43559</v>
      </c>
      <c r="J398" s="16">
        <v>1820.13</v>
      </c>
      <c r="L398" s="2"/>
      <c r="N398" s="2"/>
      <c r="P398" s="2"/>
      <c r="R398" s="2"/>
    </row>
    <row r="399" spans="1:18" ht="30" x14ac:dyDescent="0.25">
      <c r="A399" s="3" t="s">
        <v>1132</v>
      </c>
      <c r="B399" s="3" t="s">
        <v>0</v>
      </c>
      <c r="C399" s="12" t="s">
        <v>1133</v>
      </c>
      <c r="D399" s="12" t="s">
        <v>1134</v>
      </c>
      <c r="E399" s="3" t="s">
        <v>4</v>
      </c>
      <c r="F399" s="12" t="s">
        <v>27</v>
      </c>
      <c r="G399" s="3" t="s">
        <v>1135</v>
      </c>
      <c r="H399" s="4">
        <v>43332</v>
      </c>
      <c r="I399" s="4">
        <v>43472</v>
      </c>
      <c r="J399" s="16">
        <v>3822.19</v>
      </c>
      <c r="L399" s="2"/>
      <c r="N399" s="2"/>
      <c r="P399" s="2"/>
      <c r="R399" s="2"/>
    </row>
    <row r="400" spans="1:18" x14ac:dyDescent="0.25">
      <c r="A400" s="3" t="s">
        <v>1259</v>
      </c>
      <c r="B400" s="3" t="s">
        <v>0</v>
      </c>
      <c r="C400" s="12" t="s">
        <v>953</v>
      </c>
      <c r="D400" s="12" t="s">
        <v>954</v>
      </c>
      <c r="E400" s="3" t="s">
        <v>4</v>
      </c>
      <c r="F400" s="12" t="s">
        <v>955</v>
      </c>
      <c r="G400" s="3" t="s">
        <v>855</v>
      </c>
      <c r="H400" s="4">
        <v>43321</v>
      </c>
      <c r="I400" s="4">
        <v>43415</v>
      </c>
      <c r="J400" s="16">
        <v>404.24</v>
      </c>
      <c r="L400" s="2"/>
      <c r="N400" s="2"/>
      <c r="P400" s="2"/>
      <c r="R400" s="2"/>
    </row>
    <row r="401" spans="1:18" ht="30" x14ac:dyDescent="0.25">
      <c r="A401" s="3" t="s">
        <v>1260</v>
      </c>
      <c r="B401" s="3" t="s">
        <v>0</v>
      </c>
      <c r="C401" s="12" t="s">
        <v>1261</v>
      </c>
      <c r="D401" s="12" t="s">
        <v>1262</v>
      </c>
      <c r="E401" s="3" t="s">
        <v>4</v>
      </c>
      <c r="F401" s="12" t="s">
        <v>1263</v>
      </c>
      <c r="G401" s="3" t="s">
        <v>1264</v>
      </c>
      <c r="H401" s="4">
        <v>43321</v>
      </c>
      <c r="I401" s="4">
        <v>43532</v>
      </c>
      <c r="J401" s="16">
        <v>706.22</v>
      </c>
      <c r="L401" s="2"/>
      <c r="N401" s="2"/>
      <c r="P401" s="2"/>
      <c r="R401" s="2"/>
    </row>
    <row r="402" spans="1:18" ht="30" x14ac:dyDescent="0.25">
      <c r="A402" s="3" t="s">
        <v>1275</v>
      </c>
      <c r="B402" s="3" t="s">
        <v>0</v>
      </c>
      <c r="C402" s="12" t="s">
        <v>1276</v>
      </c>
      <c r="D402" s="12" t="s">
        <v>1277</v>
      </c>
      <c r="E402" s="3" t="s">
        <v>2</v>
      </c>
      <c r="F402" s="12" t="s">
        <v>185</v>
      </c>
      <c r="G402" s="3" t="s">
        <v>1278</v>
      </c>
      <c r="H402" s="4">
        <v>43321</v>
      </c>
      <c r="I402" s="4">
        <v>43442</v>
      </c>
      <c r="J402" s="16">
        <v>1026.71</v>
      </c>
      <c r="L402" s="2"/>
      <c r="N402" s="2"/>
      <c r="P402" s="2"/>
      <c r="R402" s="2"/>
    </row>
    <row r="403" spans="1:18" ht="30" x14ac:dyDescent="0.25">
      <c r="A403" s="3" t="s">
        <v>1296</v>
      </c>
      <c r="B403" s="3" t="s">
        <v>0</v>
      </c>
      <c r="C403" s="12" t="s">
        <v>1297</v>
      </c>
      <c r="D403" s="12" t="s">
        <v>1298</v>
      </c>
      <c r="E403" s="3" t="s">
        <v>2</v>
      </c>
      <c r="F403" s="12" t="s">
        <v>116</v>
      </c>
      <c r="G403" s="3">
        <v>10006</v>
      </c>
      <c r="H403" s="4">
        <v>43335</v>
      </c>
      <c r="I403" s="4">
        <v>43426</v>
      </c>
      <c r="J403" s="16">
        <v>121.5</v>
      </c>
      <c r="L403" s="2"/>
      <c r="N403" s="2"/>
      <c r="P403" s="2"/>
      <c r="R403" s="2"/>
    </row>
    <row r="404" spans="1:18" ht="30" x14ac:dyDescent="0.25">
      <c r="A404" s="3" t="s">
        <v>1299</v>
      </c>
      <c r="B404" s="3" t="s">
        <v>0</v>
      </c>
      <c r="C404" s="12" t="s">
        <v>1300</v>
      </c>
      <c r="D404" s="12" t="s">
        <v>1301</v>
      </c>
      <c r="E404" s="3" t="s">
        <v>59</v>
      </c>
      <c r="F404" s="12" t="s">
        <v>140</v>
      </c>
      <c r="G404" s="3" t="s">
        <v>1302</v>
      </c>
      <c r="H404" s="4">
        <v>43528</v>
      </c>
      <c r="I404" s="4">
        <v>43544</v>
      </c>
      <c r="J404" s="16">
        <v>4768.3</v>
      </c>
      <c r="L404" s="2"/>
      <c r="N404" s="2"/>
      <c r="P404" s="2"/>
      <c r="R404" s="2"/>
    </row>
    <row r="405" spans="1:18" x14ac:dyDescent="0.25">
      <c r="A405" s="3" t="s">
        <v>681</v>
      </c>
      <c r="B405" s="3" t="s">
        <v>0</v>
      </c>
      <c r="C405" s="12" t="s">
        <v>682</v>
      </c>
      <c r="D405" s="12" t="s">
        <v>683</v>
      </c>
      <c r="E405" s="3"/>
      <c r="F405" s="12"/>
      <c r="G405" s="3"/>
      <c r="H405" s="4">
        <v>43003</v>
      </c>
      <c r="I405" s="4">
        <v>43427</v>
      </c>
      <c r="J405" s="16">
        <v>4336.8900000000003</v>
      </c>
      <c r="L405" s="2"/>
      <c r="N405" s="2"/>
      <c r="P405" s="2"/>
      <c r="R405" s="2"/>
    </row>
    <row r="406" spans="1:18" ht="30" x14ac:dyDescent="0.25">
      <c r="A406" s="3" t="s">
        <v>1303</v>
      </c>
      <c r="B406" s="3" t="s">
        <v>0</v>
      </c>
      <c r="C406" s="12" t="s">
        <v>1180</v>
      </c>
      <c r="D406" s="12" t="s">
        <v>1181</v>
      </c>
      <c r="E406" s="3" t="s">
        <v>2</v>
      </c>
      <c r="F406" s="12" t="s">
        <v>31</v>
      </c>
      <c r="G406" s="3">
        <v>2805</v>
      </c>
      <c r="H406" s="4">
        <v>43336</v>
      </c>
      <c r="I406" s="4">
        <v>43474</v>
      </c>
      <c r="J406" s="16">
        <v>221.44</v>
      </c>
      <c r="L406" s="2"/>
      <c r="N406" s="2"/>
      <c r="P406" s="2"/>
      <c r="R406" s="2"/>
    </row>
    <row r="407" spans="1:18" ht="30" x14ac:dyDescent="0.25">
      <c r="A407" s="3" t="s">
        <v>1311</v>
      </c>
      <c r="B407" s="3" t="s">
        <v>0</v>
      </c>
      <c r="C407" s="12" t="s">
        <v>603</v>
      </c>
      <c r="D407" s="12" t="s">
        <v>1312</v>
      </c>
      <c r="E407" s="3" t="s">
        <v>4</v>
      </c>
      <c r="F407" s="12">
        <v>85</v>
      </c>
      <c r="G407" s="3" t="s">
        <v>604</v>
      </c>
      <c r="H407" s="4">
        <v>43353</v>
      </c>
      <c r="I407" s="4">
        <v>43504</v>
      </c>
      <c r="J407" s="16">
        <v>545.19000000000005</v>
      </c>
      <c r="L407" s="2"/>
      <c r="N407" s="2"/>
      <c r="P407" s="2"/>
      <c r="R407" s="2"/>
    </row>
    <row r="408" spans="1:18" ht="30" x14ac:dyDescent="0.25">
      <c r="A408" s="3" t="s">
        <v>1010</v>
      </c>
      <c r="B408" s="3" t="s">
        <v>0</v>
      </c>
      <c r="C408" s="12" t="s">
        <v>685</v>
      </c>
      <c r="D408" s="12" t="s">
        <v>686</v>
      </c>
      <c r="E408" s="3" t="s">
        <v>2</v>
      </c>
      <c r="F408" s="12" t="s">
        <v>687</v>
      </c>
      <c r="G408" s="3">
        <v>2501</v>
      </c>
      <c r="H408" s="4">
        <v>43213</v>
      </c>
      <c r="I408" s="4">
        <v>43405</v>
      </c>
      <c r="J408" s="16">
        <v>1644.57</v>
      </c>
      <c r="L408" s="2"/>
      <c r="N408" s="2"/>
      <c r="P408" s="2"/>
      <c r="R408" s="2"/>
    </row>
    <row r="409" spans="1:18" ht="30" x14ac:dyDescent="0.25">
      <c r="A409" s="3" t="s">
        <v>1313</v>
      </c>
      <c r="B409" s="3" t="s">
        <v>0</v>
      </c>
      <c r="C409" s="12" t="s">
        <v>1314</v>
      </c>
      <c r="D409" s="12" t="s">
        <v>1315</v>
      </c>
      <c r="E409" s="3" t="s">
        <v>2</v>
      </c>
      <c r="F409" s="12" t="s">
        <v>93</v>
      </c>
      <c r="G409" s="3">
        <v>7505</v>
      </c>
      <c r="H409" s="4">
        <v>43348</v>
      </c>
      <c r="I409" s="4">
        <v>43559</v>
      </c>
      <c r="J409" s="16">
        <v>801.67</v>
      </c>
      <c r="L409" s="2"/>
      <c r="N409" s="2"/>
      <c r="P409" s="2"/>
      <c r="R409" s="2"/>
    </row>
    <row r="410" spans="1:18" ht="45" x14ac:dyDescent="0.25">
      <c r="A410" s="3" t="s">
        <v>1319</v>
      </c>
      <c r="B410" s="3" t="s">
        <v>0</v>
      </c>
      <c r="C410" s="12" t="s">
        <v>275</v>
      </c>
      <c r="D410" s="12" t="s">
        <v>1320</v>
      </c>
      <c r="E410" s="3" t="s">
        <v>2</v>
      </c>
      <c r="F410" s="12" t="s">
        <v>67</v>
      </c>
      <c r="G410" s="3" t="s">
        <v>514</v>
      </c>
      <c r="H410" s="4">
        <v>43349</v>
      </c>
      <c r="I410" s="4">
        <v>43564</v>
      </c>
      <c r="J410" s="16">
        <v>1422.92</v>
      </c>
      <c r="L410" s="2"/>
      <c r="N410" s="2"/>
      <c r="P410" s="2"/>
      <c r="R410" s="2"/>
    </row>
    <row r="411" spans="1:18" ht="30" x14ac:dyDescent="0.25">
      <c r="A411" s="3" t="s">
        <v>1321</v>
      </c>
      <c r="B411" s="3" t="s">
        <v>0</v>
      </c>
      <c r="C411" s="12" t="s">
        <v>1322</v>
      </c>
      <c r="D411" s="12" t="s">
        <v>1323</v>
      </c>
      <c r="E411" s="3" t="s">
        <v>2</v>
      </c>
      <c r="F411" s="12" t="s">
        <v>49</v>
      </c>
      <c r="G411" s="3">
        <v>228</v>
      </c>
      <c r="H411" s="4">
        <v>43375</v>
      </c>
      <c r="I411" s="4">
        <v>43500</v>
      </c>
      <c r="J411" s="16">
        <v>324</v>
      </c>
      <c r="L411" s="2"/>
      <c r="N411" s="2"/>
      <c r="P411" s="2"/>
      <c r="R411" s="2"/>
    </row>
    <row r="412" spans="1:18" ht="45" x14ac:dyDescent="0.25">
      <c r="A412" s="3" t="s">
        <v>914</v>
      </c>
      <c r="B412" s="3" t="s">
        <v>0</v>
      </c>
      <c r="C412" s="12" t="s">
        <v>275</v>
      </c>
      <c r="D412" s="12" t="s">
        <v>915</v>
      </c>
      <c r="E412" s="3" t="s">
        <v>87</v>
      </c>
      <c r="F412" s="12" t="s">
        <v>67</v>
      </c>
      <c r="G412" s="3" t="s">
        <v>255</v>
      </c>
      <c r="H412" s="4">
        <v>43538</v>
      </c>
      <c r="I412" s="4">
        <v>43566</v>
      </c>
      <c r="J412" s="16">
        <v>29909.8</v>
      </c>
      <c r="L412" s="2"/>
      <c r="N412" s="2"/>
      <c r="P412" s="2"/>
      <c r="R412" s="2"/>
    </row>
    <row r="413" spans="1:18" ht="30" x14ac:dyDescent="0.25">
      <c r="A413" s="3" t="s">
        <v>1041</v>
      </c>
      <c r="B413" s="3" t="s">
        <v>0</v>
      </c>
      <c r="C413" s="12" t="s">
        <v>1042</v>
      </c>
      <c r="D413" s="12" t="s">
        <v>1043</v>
      </c>
      <c r="E413" s="3" t="s">
        <v>7</v>
      </c>
      <c r="F413" s="12" t="s">
        <v>356</v>
      </c>
      <c r="G413" s="3">
        <v>1600</v>
      </c>
      <c r="H413" s="4">
        <v>43355</v>
      </c>
      <c r="I413" s="4">
        <v>43476</v>
      </c>
      <c r="J413" s="16">
        <v>8337.94</v>
      </c>
      <c r="L413" s="2"/>
      <c r="N413" s="2"/>
      <c r="P413" s="2"/>
      <c r="R413" s="2"/>
    </row>
    <row r="414" spans="1:18" ht="30" x14ac:dyDescent="0.25">
      <c r="A414" s="3" t="s">
        <v>1169</v>
      </c>
      <c r="B414" s="3" t="s">
        <v>0</v>
      </c>
      <c r="C414" s="12" t="s">
        <v>1170</v>
      </c>
      <c r="D414" s="12" t="s">
        <v>1171</v>
      </c>
      <c r="E414" s="3" t="s">
        <v>4</v>
      </c>
      <c r="F414" s="12" t="s">
        <v>27</v>
      </c>
      <c r="G414" s="3" t="s">
        <v>1172</v>
      </c>
      <c r="H414" s="4">
        <v>43357</v>
      </c>
      <c r="I414" s="4">
        <v>43492</v>
      </c>
      <c r="J414" s="16">
        <v>611.33000000000004</v>
      </c>
      <c r="L414" s="2"/>
      <c r="N414" s="2"/>
      <c r="P414" s="2"/>
      <c r="R414" s="2"/>
    </row>
    <row r="415" spans="1:18" ht="30" x14ac:dyDescent="0.25">
      <c r="A415" s="3" t="s">
        <v>1338</v>
      </c>
      <c r="B415" s="3" t="s">
        <v>0</v>
      </c>
      <c r="C415" s="12" t="s">
        <v>1339</v>
      </c>
      <c r="D415" s="12" t="s">
        <v>1340</v>
      </c>
      <c r="E415" s="3" t="s">
        <v>4</v>
      </c>
      <c r="F415" s="12" t="s">
        <v>177</v>
      </c>
      <c r="G415" s="3" t="s">
        <v>1341</v>
      </c>
      <c r="H415" s="4">
        <v>43440</v>
      </c>
      <c r="I415" s="4">
        <v>43598</v>
      </c>
      <c r="J415" s="16">
        <v>2288.4699999999998</v>
      </c>
      <c r="L415" s="2"/>
      <c r="N415" s="2"/>
      <c r="P415" s="2"/>
      <c r="R415" s="2"/>
    </row>
    <row r="416" spans="1:18" ht="30" x14ac:dyDescent="0.25">
      <c r="A416" s="3" t="s">
        <v>1342</v>
      </c>
      <c r="B416" s="3" t="s">
        <v>0</v>
      </c>
      <c r="C416" s="12" t="s">
        <v>1343</v>
      </c>
      <c r="D416" s="12" t="s">
        <v>1344</v>
      </c>
      <c r="E416" s="3" t="s">
        <v>4</v>
      </c>
      <c r="F416" s="12" t="s">
        <v>1345</v>
      </c>
      <c r="G416" s="3">
        <v>5700</v>
      </c>
      <c r="H416" s="4">
        <v>43360</v>
      </c>
      <c r="I416" s="4">
        <v>43657</v>
      </c>
      <c r="J416" s="16">
        <v>878.85</v>
      </c>
      <c r="L416" s="2"/>
      <c r="N416" s="2"/>
      <c r="P416" s="2"/>
      <c r="R416" s="2"/>
    </row>
    <row r="417" spans="1:18" ht="30" x14ac:dyDescent="0.25">
      <c r="A417" s="3" t="s">
        <v>997</v>
      </c>
      <c r="B417" s="3" t="s">
        <v>0</v>
      </c>
      <c r="C417" s="12" t="s">
        <v>998</v>
      </c>
      <c r="D417" s="12" t="s">
        <v>999</v>
      </c>
      <c r="E417" s="3" t="s">
        <v>2</v>
      </c>
      <c r="F417" s="12" t="s">
        <v>50</v>
      </c>
      <c r="G417" s="3">
        <v>307</v>
      </c>
      <c r="H417" s="4">
        <v>43208</v>
      </c>
      <c r="I417" s="4">
        <v>43420</v>
      </c>
      <c r="J417" s="16">
        <v>4777.79</v>
      </c>
      <c r="L417" s="2"/>
      <c r="N417" s="2"/>
      <c r="P417" s="2"/>
      <c r="R417" s="2"/>
    </row>
    <row r="418" spans="1:18" ht="30" x14ac:dyDescent="0.25">
      <c r="A418" s="3" t="s">
        <v>1348</v>
      </c>
      <c r="B418" s="3" t="s">
        <v>0</v>
      </c>
      <c r="C418" s="12" t="s">
        <v>888</v>
      </c>
      <c r="D418" s="12" t="s">
        <v>1349</v>
      </c>
      <c r="E418" s="3" t="s">
        <v>2</v>
      </c>
      <c r="F418" s="12" t="s">
        <v>889</v>
      </c>
      <c r="G418" s="3" t="s">
        <v>890</v>
      </c>
      <c r="H418" s="4">
        <v>43362</v>
      </c>
      <c r="I418" s="4">
        <v>43423</v>
      </c>
      <c r="J418" s="16">
        <v>91.92</v>
      </c>
      <c r="L418" s="2"/>
      <c r="N418" s="2"/>
      <c r="P418" s="2"/>
      <c r="R418" s="2"/>
    </row>
    <row r="419" spans="1:18" ht="30" x14ac:dyDescent="0.25">
      <c r="A419" s="3" t="s">
        <v>1351</v>
      </c>
      <c r="B419" s="3" t="s">
        <v>0</v>
      </c>
      <c r="C419" s="12" t="s">
        <v>609</v>
      </c>
      <c r="D419" s="12" t="s">
        <v>1352</v>
      </c>
      <c r="E419" s="3" t="s">
        <v>2</v>
      </c>
      <c r="F419" s="12" t="s">
        <v>140</v>
      </c>
      <c r="G419" s="3" t="s">
        <v>611</v>
      </c>
      <c r="H419" s="4">
        <v>43416</v>
      </c>
      <c r="I419" s="4">
        <v>43424</v>
      </c>
      <c r="J419" s="16">
        <v>794.3</v>
      </c>
      <c r="L419" s="2"/>
      <c r="N419" s="2"/>
      <c r="P419" s="2"/>
      <c r="R419" s="2"/>
    </row>
    <row r="420" spans="1:18" ht="45" x14ac:dyDescent="0.25">
      <c r="A420" s="3" t="s">
        <v>1353</v>
      </c>
      <c r="B420" s="3" t="s">
        <v>0</v>
      </c>
      <c r="C420" s="12" t="s">
        <v>1354</v>
      </c>
      <c r="D420" s="12" t="s">
        <v>1350</v>
      </c>
      <c r="E420" s="3" t="s">
        <v>2</v>
      </c>
      <c r="F420" s="12" t="s">
        <v>225</v>
      </c>
      <c r="G420" s="3">
        <v>105</v>
      </c>
      <c r="H420" s="4">
        <v>43413</v>
      </c>
      <c r="I420" s="4">
        <v>43526</v>
      </c>
      <c r="J420" s="16">
        <v>716.48</v>
      </c>
      <c r="L420" s="2"/>
      <c r="N420" s="2"/>
      <c r="P420" s="2"/>
      <c r="R420" s="2"/>
    </row>
    <row r="421" spans="1:18" ht="45" x14ac:dyDescent="0.25">
      <c r="A421" s="3" t="s">
        <v>1221</v>
      </c>
      <c r="B421" s="3" t="s">
        <v>0</v>
      </c>
      <c r="C421" s="12" t="s">
        <v>1222</v>
      </c>
      <c r="D421" s="12" t="s">
        <v>1223</v>
      </c>
      <c r="E421" s="3" t="s">
        <v>37</v>
      </c>
      <c r="F421" s="12" t="s">
        <v>67</v>
      </c>
      <c r="G421" s="3" t="s">
        <v>1224</v>
      </c>
      <c r="H421" s="4">
        <v>43369</v>
      </c>
      <c r="I421" s="4">
        <v>43580</v>
      </c>
      <c r="J421" s="16">
        <v>786.31</v>
      </c>
      <c r="L421" s="2"/>
      <c r="N421" s="2"/>
      <c r="P421" s="2"/>
      <c r="R421" s="2"/>
    </row>
    <row r="422" spans="1:18" x14ac:dyDescent="0.25">
      <c r="A422" s="3" t="s">
        <v>681</v>
      </c>
      <c r="B422" s="3" t="s">
        <v>0</v>
      </c>
      <c r="C422" s="12" t="s">
        <v>682</v>
      </c>
      <c r="D422" s="12" t="s">
        <v>683</v>
      </c>
      <c r="E422" s="3"/>
      <c r="F422" s="12"/>
      <c r="G422" s="3"/>
      <c r="H422" s="4">
        <v>43003</v>
      </c>
      <c r="I422" s="4">
        <v>43427</v>
      </c>
      <c r="J422" s="16">
        <v>4336.8900000000003</v>
      </c>
      <c r="L422" s="2"/>
      <c r="N422" s="2"/>
      <c r="P422" s="2"/>
      <c r="R422" s="2"/>
    </row>
    <row r="423" spans="1:18" x14ac:dyDescent="0.25">
      <c r="A423" s="3" t="s">
        <v>1357</v>
      </c>
      <c r="B423" s="3" t="s">
        <v>0</v>
      </c>
      <c r="C423" s="12" t="s">
        <v>1358</v>
      </c>
      <c r="D423" s="12" t="s">
        <v>1359</v>
      </c>
      <c r="E423" s="3" t="s">
        <v>59</v>
      </c>
      <c r="F423" s="12" t="s">
        <v>140</v>
      </c>
      <c r="G423" s="3">
        <v>2107</v>
      </c>
      <c r="H423" s="4">
        <v>43370</v>
      </c>
      <c r="I423" s="4">
        <v>43521</v>
      </c>
      <c r="J423" s="16">
        <v>721.5</v>
      </c>
      <c r="L423" s="2"/>
      <c r="N423" s="2"/>
      <c r="P423" s="2"/>
      <c r="R423" s="2"/>
    </row>
    <row r="424" spans="1:18" ht="30" x14ac:dyDescent="0.25">
      <c r="A424" s="3" t="s">
        <v>1360</v>
      </c>
      <c r="B424" s="3" t="s">
        <v>0</v>
      </c>
      <c r="C424" s="12" t="s">
        <v>1045</v>
      </c>
      <c r="D424" s="12" t="s">
        <v>1046</v>
      </c>
      <c r="E424" s="3" t="s">
        <v>4</v>
      </c>
      <c r="F424" s="12" t="s">
        <v>27</v>
      </c>
      <c r="G424" s="3" t="s">
        <v>1047</v>
      </c>
      <c r="H424" s="4">
        <v>43489</v>
      </c>
      <c r="I424" s="4">
        <v>43551</v>
      </c>
      <c r="J424" s="16">
        <v>1035.05</v>
      </c>
      <c r="L424" s="2"/>
      <c r="N424" s="2"/>
      <c r="P424" s="2"/>
      <c r="R424" s="2"/>
    </row>
    <row r="425" spans="1:18" ht="45" x14ac:dyDescent="0.25">
      <c r="A425" s="3" t="s">
        <v>1361</v>
      </c>
      <c r="B425" s="3" t="s">
        <v>0</v>
      </c>
      <c r="C425" s="12" t="s">
        <v>1362</v>
      </c>
      <c r="D425" s="12" t="s">
        <v>1363</v>
      </c>
      <c r="E425" s="3" t="s">
        <v>7</v>
      </c>
      <c r="F425" s="12" t="s">
        <v>67</v>
      </c>
      <c r="G425" s="3">
        <v>6902</v>
      </c>
      <c r="H425" s="4">
        <v>43374</v>
      </c>
      <c r="I425" s="4">
        <v>43585</v>
      </c>
      <c r="J425" s="16">
        <v>619.59</v>
      </c>
      <c r="L425" s="2"/>
      <c r="N425" s="2"/>
      <c r="P425" s="2"/>
      <c r="R425" s="2"/>
    </row>
    <row r="426" spans="1:18" ht="30" x14ac:dyDescent="0.25">
      <c r="A426" s="3" t="s">
        <v>1368</v>
      </c>
      <c r="B426" s="3" t="s">
        <v>0</v>
      </c>
      <c r="C426" s="12" t="s">
        <v>1369</v>
      </c>
      <c r="D426" s="12" t="s">
        <v>1370</v>
      </c>
      <c r="E426" s="3" t="s">
        <v>4</v>
      </c>
      <c r="F426" s="12" t="s">
        <v>1104</v>
      </c>
      <c r="G426" s="3" t="s">
        <v>1371</v>
      </c>
      <c r="H426" s="4">
        <v>43374</v>
      </c>
      <c r="I426" s="4">
        <v>43405</v>
      </c>
      <c r="J426" s="16">
        <v>419.39</v>
      </c>
      <c r="L426" s="2"/>
      <c r="N426" s="2"/>
      <c r="P426" s="2"/>
      <c r="R426" s="2"/>
    </row>
    <row r="427" spans="1:18" ht="30" x14ac:dyDescent="0.25">
      <c r="A427" s="3" t="s">
        <v>1372</v>
      </c>
      <c r="B427" s="3" t="s">
        <v>0</v>
      </c>
      <c r="C427" s="12" t="s">
        <v>1373</v>
      </c>
      <c r="D427" s="12" t="s">
        <v>1374</v>
      </c>
      <c r="E427" s="3"/>
      <c r="F427" s="12"/>
      <c r="G427" s="3"/>
      <c r="H427" s="4">
        <v>43375</v>
      </c>
      <c r="I427" s="4">
        <v>43406</v>
      </c>
      <c r="J427" s="16">
        <v>772.56</v>
      </c>
      <c r="L427" s="2"/>
      <c r="N427" s="2"/>
      <c r="P427" s="2"/>
      <c r="R427" s="2"/>
    </row>
    <row r="428" spans="1:18" ht="30" x14ac:dyDescent="0.25">
      <c r="A428" s="3" t="s">
        <v>1377</v>
      </c>
      <c r="B428" s="3" t="s">
        <v>0</v>
      </c>
      <c r="C428" s="12" t="s">
        <v>1378</v>
      </c>
      <c r="D428" s="12" t="s">
        <v>1379</v>
      </c>
      <c r="E428" s="3" t="s">
        <v>2</v>
      </c>
      <c r="F428" s="12" t="s">
        <v>222</v>
      </c>
      <c r="G428" s="3">
        <v>2125</v>
      </c>
      <c r="H428" s="4">
        <v>43377</v>
      </c>
      <c r="I428" s="4">
        <v>43408</v>
      </c>
      <c r="J428" s="16">
        <v>188.76</v>
      </c>
      <c r="L428" s="2"/>
      <c r="N428" s="2"/>
      <c r="P428" s="2"/>
      <c r="R428" s="2"/>
    </row>
    <row r="429" spans="1:18" ht="30" x14ac:dyDescent="0.25">
      <c r="A429" s="3" t="s">
        <v>1380</v>
      </c>
      <c r="B429" s="3" t="s">
        <v>0</v>
      </c>
      <c r="C429" s="12" t="s">
        <v>200</v>
      </c>
      <c r="D429" s="12" t="s">
        <v>398</v>
      </c>
      <c r="E429" s="3" t="s">
        <v>2</v>
      </c>
      <c r="F429" s="12" t="s">
        <v>202</v>
      </c>
      <c r="G429" s="3" t="s">
        <v>203</v>
      </c>
      <c r="H429" s="4">
        <v>43383</v>
      </c>
      <c r="I429" s="4">
        <v>43503</v>
      </c>
      <c r="J429" s="16">
        <v>2115.84</v>
      </c>
      <c r="L429" s="2"/>
      <c r="N429" s="2"/>
      <c r="P429" s="2"/>
      <c r="R429" s="2"/>
    </row>
    <row r="430" spans="1:18" ht="45" x14ac:dyDescent="0.25">
      <c r="A430" s="3" t="s">
        <v>1381</v>
      </c>
      <c r="B430" s="3" t="s">
        <v>0</v>
      </c>
      <c r="C430" s="12" t="s">
        <v>1382</v>
      </c>
      <c r="D430" s="12" t="s">
        <v>1383</v>
      </c>
      <c r="E430" s="3" t="s">
        <v>37</v>
      </c>
      <c r="F430" s="12" t="s">
        <v>1384</v>
      </c>
      <c r="G430" s="3" t="s">
        <v>1385</v>
      </c>
      <c r="H430" s="4">
        <v>43381</v>
      </c>
      <c r="I430" s="4">
        <v>43412</v>
      </c>
      <c r="J430" s="16">
        <v>11337.51</v>
      </c>
      <c r="L430" s="2"/>
      <c r="N430" s="2"/>
      <c r="P430" s="2"/>
      <c r="R430" s="2"/>
    </row>
    <row r="431" spans="1:18" ht="45" x14ac:dyDescent="0.25">
      <c r="A431" s="3" t="s">
        <v>1388</v>
      </c>
      <c r="B431" s="3" t="s">
        <v>0</v>
      </c>
      <c r="C431" s="12" t="s">
        <v>275</v>
      </c>
      <c r="D431" s="12" t="s">
        <v>915</v>
      </c>
      <c r="E431" s="3" t="s">
        <v>87</v>
      </c>
      <c r="F431" s="12" t="s">
        <v>67</v>
      </c>
      <c r="G431" s="3" t="s">
        <v>255</v>
      </c>
      <c r="H431" s="4">
        <v>43454</v>
      </c>
      <c r="I431" s="4">
        <v>43605</v>
      </c>
      <c r="J431" s="16">
        <v>44592.85</v>
      </c>
      <c r="L431" s="2"/>
      <c r="N431" s="2"/>
      <c r="P431" s="2"/>
      <c r="R431" s="2"/>
    </row>
    <row r="432" spans="1:18" ht="30" x14ac:dyDescent="0.25">
      <c r="A432" s="3" t="s">
        <v>1389</v>
      </c>
      <c r="B432" s="3" t="s">
        <v>0</v>
      </c>
      <c r="C432" s="12" t="s">
        <v>1390</v>
      </c>
      <c r="D432" s="12" t="s">
        <v>1391</v>
      </c>
      <c r="E432" s="3" t="s">
        <v>2</v>
      </c>
      <c r="F432" s="12" t="s">
        <v>1392</v>
      </c>
      <c r="G432" s="3">
        <v>4000</v>
      </c>
      <c r="H432" s="4">
        <v>43504</v>
      </c>
      <c r="I432" s="4">
        <v>43627</v>
      </c>
      <c r="J432" s="16">
        <v>6387.76</v>
      </c>
      <c r="L432" s="2"/>
      <c r="N432" s="2"/>
      <c r="P432" s="2"/>
      <c r="R432" s="2"/>
    </row>
    <row r="433" spans="1:18" ht="45" x14ac:dyDescent="0.25">
      <c r="A433" s="3" t="s">
        <v>1393</v>
      </c>
      <c r="B433" s="3" t="s">
        <v>0</v>
      </c>
      <c r="C433" s="12" t="s">
        <v>1394</v>
      </c>
      <c r="D433" s="12" t="s">
        <v>1395</v>
      </c>
      <c r="E433" s="3" t="s">
        <v>4</v>
      </c>
      <c r="F433" s="12" t="s">
        <v>47</v>
      </c>
      <c r="G433" s="3" t="s">
        <v>48</v>
      </c>
      <c r="H433" s="4">
        <v>43388</v>
      </c>
      <c r="I433" s="4">
        <v>43448</v>
      </c>
      <c r="J433" s="16">
        <v>467</v>
      </c>
      <c r="L433" s="2"/>
      <c r="N433" s="2"/>
      <c r="P433" s="2"/>
      <c r="R433" s="2"/>
    </row>
    <row r="434" spans="1:18" ht="45" x14ac:dyDescent="0.25">
      <c r="A434" s="3" t="s">
        <v>1396</v>
      </c>
      <c r="B434" s="3" t="s">
        <v>0</v>
      </c>
      <c r="C434" s="12" t="s">
        <v>1397</v>
      </c>
      <c r="D434" s="12" t="s">
        <v>1398</v>
      </c>
      <c r="E434" s="3" t="s">
        <v>2</v>
      </c>
      <c r="F434" s="12" t="s">
        <v>67</v>
      </c>
      <c r="G434" s="3" t="s">
        <v>531</v>
      </c>
      <c r="H434" s="4">
        <v>43388</v>
      </c>
      <c r="I434" s="4">
        <v>43418</v>
      </c>
      <c r="J434" s="16">
        <v>13775.18</v>
      </c>
      <c r="L434" s="2"/>
      <c r="N434" s="2"/>
      <c r="P434" s="2"/>
      <c r="R434" s="2"/>
    </row>
    <row r="435" spans="1:18" ht="45" x14ac:dyDescent="0.25">
      <c r="A435" s="3" t="s">
        <v>1353</v>
      </c>
      <c r="B435" s="3" t="s">
        <v>0</v>
      </c>
      <c r="C435" s="12" t="s">
        <v>1354</v>
      </c>
      <c r="D435" s="12" t="s">
        <v>1350</v>
      </c>
      <c r="E435" s="3" t="s">
        <v>2</v>
      </c>
      <c r="F435" s="12" t="s">
        <v>225</v>
      </c>
      <c r="G435" s="3">
        <v>105</v>
      </c>
      <c r="H435" s="4">
        <v>43413</v>
      </c>
      <c r="I435" s="4">
        <v>43526</v>
      </c>
      <c r="J435" s="16">
        <v>716.48</v>
      </c>
      <c r="L435" s="2"/>
      <c r="N435" s="2"/>
      <c r="P435" s="2"/>
      <c r="R435" s="2"/>
    </row>
    <row r="436" spans="1:18" ht="30" x14ac:dyDescent="0.25">
      <c r="A436" s="3" t="s">
        <v>1403</v>
      </c>
      <c r="B436" s="3" t="s">
        <v>0</v>
      </c>
      <c r="C436" s="12" t="s">
        <v>1404</v>
      </c>
      <c r="D436" s="12" t="s">
        <v>1405</v>
      </c>
      <c r="E436" s="3" t="s">
        <v>2</v>
      </c>
      <c r="F436" s="12" t="s">
        <v>110</v>
      </c>
      <c r="G436" s="3" t="s">
        <v>1406</v>
      </c>
      <c r="H436" s="4">
        <v>43390</v>
      </c>
      <c r="I436" s="4">
        <v>43601</v>
      </c>
      <c r="J436" s="16">
        <v>480.63</v>
      </c>
      <c r="L436" s="2"/>
      <c r="N436" s="2"/>
      <c r="P436" s="2"/>
      <c r="R436" s="2"/>
    </row>
    <row r="437" spans="1:18" ht="30" x14ac:dyDescent="0.25">
      <c r="A437" s="3" t="s">
        <v>978</v>
      </c>
      <c r="B437" s="3" t="s">
        <v>0</v>
      </c>
      <c r="C437" s="12" t="s">
        <v>979</v>
      </c>
      <c r="D437" s="12" t="s">
        <v>980</v>
      </c>
      <c r="E437" s="3"/>
      <c r="F437" s="12"/>
      <c r="G437" s="3"/>
      <c r="H437" s="4">
        <v>43395</v>
      </c>
      <c r="I437" s="4">
        <v>43607</v>
      </c>
      <c r="J437" s="16">
        <v>10529.74</v>
      </c>
      <c r="L437" s="2"/>
      <c r="N437" s="2"/>
      <c r="P437" s="2"/>
      <c r="R437" s="2"/>
    </row>
    <row r="438" spans="1:18" ht="30" x14ac:dyDescent="0.25">
      <c r="A438" s="3" t="s">
        <v>1410</v>
      </c>
      <c r="B438" s="3" t="s">
        <v>0</v>
      </c>
      <c r="C438" s="12" t="s">
        <v>1411</v>
      </c>
      <c r="D438" s="12" t="s">
        <v>1412</v>
      </c>
      <c r="E438" s="3" t="s">
        <v>2</v>
      </c>
      <c r="F438" s="12" t="s">
        <v>72</v>
      </c>
      <c r="G438" s="3">
        <v>2914</v>
      </c>
      <c r="H438" s="4">
        <v>43396</v>
      </c>
      <c r="I438" s="4">
        <v>43458</v>
      </c>
      <c r="J438" s="16">
        <v>374.2</v>
      </c>
      <c r="L438" s="2"/>
      <c r="N438" s="2"/>
      <c r="P438" s="2"/>
      <c r="R438" s="2"/>
    </row>
    <row r="439" spans="1:18" ht="30" x14ac:dyDescent="0.25">
      <c r="A439" s="3" t="s">
        <v>1217</v>
      </c>
      <c r="B439" s="3" t="s">
        <v>0</v>
      </c>
      <c r="C439" s="12" t="s">
        <v>1105</v>
      </c>
      <c r="D439" s="12" t="s">
        <v>1106</v>
      </c>
      <c r="E439" s="3" t="s">
        <v>2</v>
      </c>
      <c r="F439" s="12" t="s">
        <v>50</v>
      </c>
      <c r="G439" s="3">
        <v>317</v>
      </c>
      <c r="H439" s="4">
        <v>43397</v>
      </c>
      <c r="I439" s="4">
        <v>43608</v>
      </c>
      <c r="J439" s="16">
        <v>643.86</v>
      </c>
      <c r="L439" s="2"/>
      <c r="N439" s="2"/>
      <c r="P439" s="2"/>
      <c r="R439" s="2"/>
    </row>
    <row r="440" spans="1:18" x14ac:dyDescent="0.25">
      <c r="A440" s="3" t="s">
        <v>681</v>
      </c>
      <c r="B440" s="3" t="s">
        <v>0</v>
      </c>
      <c r="C440" s="12" t="s">
        <v>682</v>
      </c>
      <c r="D440" s="12" t="s">
        <v>683</v>
      </c>
      <c r="E440" s="3"/>
      <c r="F440" s="12"/>
      <c r="G440" s="3"/>
      <c r="H440" s="4">
        <v>43003</v>
      </c>
      <c r="I440" s="4">
        <v>43427</v>
      </c>
      <c r="J440" s="16">
        <v>4336.8900000000003</v>
      </c>
      <c r="L440" s="2"/>
      <c r="N440" s="2"/>
      <c r="P440" s="2"/>
      <c r="R440" s="2"/>
    </row>
    <row r="441" spans="1:18" ht="30" x14ac:dyDescent="0.25">
      <c r="A441" s="3" t="s">
        <v>1026</v>
      </c>
      <c r="B441" s="3" t="s">
        <v>0</v>
      </c>
      <c r="C441" s="12" t="s">
        <v>1027</v>
      </c>
      <c r="D441" s="12" t="s">
        <v>1028</v>
      </c>
      <c r="E441" s="3" t="s">
        <v>4</v>
      </c>
      <c r="F441" s="12" t="s">
        <v>140</v>
      </c>
      <c r="G441" s="3" t="s">
        <v>1029</v>
      </c>
      <c r="H441" s="4">
        <v>43397</v>
      </c>
      <c r="I441" s="4">
        <v>43519</v>
      </c>
      <c r="J441" s="16">
        <v>5992.15</v>
      </c>
      <c r="L441" s="2"/>
      <c r="N441" s="2"/>
      <c r="P441" s="2"/>
      <c r="R441" s="2"/>
    </row>
    <row r="442" spans="1:18" ht="30" x14ac:dyDescent="0.25">
      <c r="A442" s="3" t="s">
        <v>1416</v>
      </c>
      <c r="B442" s="3" t="s">
        <v>0</v>
      </c>
      <c r="C442" s="12" t="s">
        <v>1417</v>
      </c>
      <c r="D442" s="12" t="s">
        <v>1418</v>
      </c>
      <c r="E442" s="3" t="s">
        <v>4</v>
      </c>
      <c r="F442" s="12" t="s">
        <v>1419</v>
      </c>
      <c r="G442" s="3" t="s">
        <v>1420</v>
      </c>
      <c r="H442" s="4">
        <v>43475</v>
      </c>
      <c r="I442" s="4">
        <v>43595</v>
      </c>
      <c r="J442" s="16">
        <v>5915.77</v>
      </c>
      <c r="L442" s="2"/>
      <c r="N442" s="2"/>
      <c r="P442" s="2"/>
      <c r="R442" s="2"/>
    </row>
    <row r="443" spans="1:18" x14ac:dyDescent="0.25">
      <c r="A443" s="3" t="s">
        <v>1421</v>
      </c>
      <c r="B443" s="3" t="s">
        <v>0</v>
      </c>
      <c r="C443" s="12" t="s">
        <v>663</v>
      </c>
      <c r="D443" s="12" t="s">
        <v>664</v>
      </c>
      <c r="E443" s="3" t="s">
        <v>2</v>
      </c>
      <c r="F443" s="12" t="s">
        <v>665</v>
      </c>
      <c r="G443" s="3">
        <v>1401</v>
      </c>
      <c r="H443" s="4">
        <v>43398</v>
      </c>
      <c r="I443" s="4">
        <v>43612</v>
      </c>
      <c r="J443" s="16">
        <v>466.8</v>
      </c>
      <c r="L443" s="2"/>
      <c r="N443" s="2"/>
      <c r="P443" s="2"/>
      <c r="R443" s="2"/>
    </row>
    <row r="444" spans="1:18" ht="30" x14ac:dyDescent="0.25">
      <c r="A444" s="3" t="s">
        <v>1282</v>
      </c>
      <c r="B444" s="3" t="s">
        <v>0</v>
      </c>
      <c r="C444" s="12" t="s">
        <v>1283</v>
      </c>
      <c r="D444" s="12" t="s">
        <v>1284</v>
      </c>
      <c r="E444" s="3" t="s">
        <v>59</v>
      </c>
      <c r="F444" s="12" t="s">
        <v>140</v>
      </c>
      <c r="G444" s="3" t="s">
        <v>1285</v>
      </c>
      <c r="H444" s="4">
        <v>43399</v>
      </c>
      <c r="I444" s="4">
        <v>43522</v>
      </c>
      <c r="J444" s="16">
        <v>3200</v>
      </c>
      <c r="L444" s="2"/>
      <c r="N444" s="2"/>
      <c r="P444" s="2"/>
      <c r="R444" s="2"/>
    </row>
    <row r="445" spans="1:18" ht="45" x14ac:dyDescent="0.25">
      <c r="A445" s="3" t="s">
        <v>1423</v>
      </c>
      <c r="B445" s="3" t="s">
        <v>0</v>
      </c>
      <c r="C445" s="12" t="s">
        <v>1424</v>
      </c>
      <c r="D445" s="12" t="s">
        <v>1425</v>
      </c>
      <c r="E445" s="3" t="s">
        <v>2</v>
      </c>
      <c r="F445" s="12" t="s">
        <v>67</v>
      </c>
      <c r="G445" s="3" t="s">
        <v>1426</v>
      </c>
      <c r="H445" s="4">
        <v>43528</v>
      </c>
      <c r="I445" s="4">
        <v>43609</v>
      </c>
      <c r="J445" s="16">
        <v>15921.41</v>
      </c>
      <c r="L445" s="2"/>
      <c r="N445" s="2"/>
      <c r="P445" s="2"/>
      <c r="R445" s="2"/>
    </row>
    <row r="446" spans="1:18" ht="30" x14ac:dyDescent="0.25">
      <c r="A446" s="3" t="s">
        <v>1430</v>
      </c>
      <c r="B446" s="3" t="s">
        <v>0</v>
      </c>
      <c r="C446" s="12" t="s">
        <v>1431</v>
      </c>
      <c r="D446" s="12" t="s">
        <v>1432</v>
      </c>
      <c r="E446" s="3" t="s">
        <v>4</v>
      </c>
      <c r="F446" s="12" t="s">
        <v>100</v>
      </c>
      <c r="G446" s="3" t="s">
        <v>1433</v>
      </c>
      <c r="H446" s="4">
        <v>43497</v>
      </c>
      <c r="I446" s="4">
        <v>43650</v>
      </c>
      <c r="J446" s="16">
        <v>1648.6</v>
      </c>
      <c r="L446" s="2"/>
      <c r="N446" s="2"/>
      <c r="P446" s="2"/>
      <c r="R446" s="2"/>
    </row>
    <row r="447" spans="1:18" x14ac:dyDescent="0.25">
      <c r="A447" s="3" t="s">
        <v>1434</v>
      </c>
      <c r="B447" s="3" t="s">
        <v>0</v>
      </c>
      <c r="C447" s="12" t="s">
        <v>1435</v>
      </c>
      <c r="D447" s="12" t="s">
        <v>1436</v>
      </c>
      <c r="E447" s="3" t="s">
        <v>2</v>
      </c>
      <c r="F447" s="12" t="s">
        <v>72</v>
      </c>
      <c r="G447" s="3">
        <v>914</v>
      </c>
      <c r="H447" s="4">
        <v>43446</v>
      </c>
      <c r="I447" s="4">
        <v>43507</v>
      </c>
      <c r="J447" s="16">
        <v>2342.3200000000002</v>
      </c>
      <c r="L447" s="2"/>
      <c r="N447" s="2"/>
      <c r="P447" s="2"/>
      <c r="R447" s="2"/>
    </row>
    <row r="448" spans="1:18" ht="30" x14ac:dyDescent="0.25">
      <c r="A448" s="3" t="s">
        <v>1437</v>
      </c>
      <c r="B448" s="3" t="s">
        <v>0</v>
      </c>
      <c r="C448" s="12" t="s">
        <v>1438</v>
      </c>
      <c r="D448" s="12" t="s">
        <v>1439</v>
      </c>
      <c r="E448" s="3" t="s">
        <v>2</v>
      </c>
      <c r="F448" s="12" t="s">
        <v>159</v>
      </c>
      <c r="G448" s="3">
        <v>2111</v>
      </c>
      <c r="H448" s="4">
        <v>43404</v>
      </c>
      <c r="I448" s="4">
        <v>43615</v>
      </c>
      <c r="J448" s="16">
        <v>1526.06</v>
      </c>
      <c r="L448" s="2"/>
      <c r="N448" s="2"/>
      <c r="P448" s="2"/>
      <c r="R448" s="2"/>
    </row>
    <row r="449" spans="1:18" ht="30" x14ac:dyDescent="0.25">
      <c r="A449" s="3" t="s">
        <v>1440</v>
      </c>
      <c r="B449" s="3" t="s">
        <v>0</v>
      </c>
      <c r="C449" s="12" t="s">
        <v>1239</v>
      </c>
      <c r="D449" s="12" t="s">
        <v>1441</v>
      </c>
      <c r="E449" s="3" t="s">
        <v>4</v>
      </c>
      <c r="F449" s="12" t="s">
        <v>1442</v>
      </c>
      <c r="G449" s="3" t="s">
        <v>869</v>
      </c>
      <c r="H449" s="4">
        <v>43409</v>
      </c>
      <c r="I449" s="4">
        <v>43439</v>
      </c>
      <c r="J449" s="16">
        <v>1150.6099999999999</v>
      </c>
      <c r="L449" s="2"/>
      <c r="N449" s="2"/>
      <c r="P449" s="2"/>
      <c r="R449" s="2"/>
    </row>
    <row r="450" spans="1:18" ht="30" x14ac:dyDescent="0.25">
      <c r="A450" s="3" t="s">
        <v>1443</v>
      </c>
      <c r="B450" s="3" t="s">
        <v>0</v>
      </c>
      <c r="C450" s="12" t="s">
        <v>1444</v>
      </c>
      <c r="D450" s="12" t="s">
        <v>1445</v>
      </c>
      <c r="E450" s="3" t="s">
        <v>89</v>
      </c>
      <c r="F450" s="12" t="s">
        <v>90</v>
      </c>
      <c r="G450" s="3">
        <v>9722</v>
      </c>
      <c r="H450" s="4">
        <v>43410</v>
      </c>
      <c r="I450" s="4">
        <v>43471</v>
      </c>
      <c r="J450" s="16">
        <v>89.6</v>
      </c>
      <c r="L450" s="2"/>
      <c r="N450" s="2"/>
      <c r="P450" s="2"/>
      <c r="R450" s="2"/>
    </row>
    <row r="451" spans="1:18" ht="30" x14ac:dyDescent="0.25">
      <c r="A451" s="3" t="s">
        <v>1101</v>
      </c>
      <c r="B451" s="3" t="s">
        <v>0</v>
      </c>
      <c r="C451" s="12" t="s">
        <v>764</v>
      </c>
      <c r="D451" s="12" t="s">
        <v>1102</v>
      </c>
      <c r="E451" s="3" t="s">
        <v>4</v>
      </c>
      <c r="F451" s="12" t="s">
        <v>253</v>
      </c>
      <c r="G451" s="3" t="s">
        <v>1103</v>
      </c>
      <c r="H451" s="4">
        <v>43411</v>
      </c>
      <c r="I451" s="4">
        <v>43622</v>
      </c>
      <c r="J451" s="16">
        <v>40530.99</v>
      </c>
      <c r="L451" s="2"/>
      <c r="N451" s="2"/>
      <c r="P451" s="2"/>
      <c r="R451" s="2"/>
    </row>
    <row r="452" spans="1:18" ht="30" x14ac:dyDescent="0.25">
      <c r="A452" s="3" t="s">
        <v>1286</v>
      </c>
      <c r="B452" s="3" t="s">
        <v>0</v>
      </c>
      <c r="C452" s="12" t="s">
        <v>1287</v>
      </c>
      <c r="D452" s="12" t="s">
        <v>1288</v>
      </c>
      <c r="E452" s="3" t="s">
        <v>4</v>
      </c>
      <c r="F452" s="12" t="s">
        <v>297</v>
      </c>
      <c r="G452" s="3">
        <v>2308</v>
      </c>
      <c r="H452" s="4">
        <v>43412</v>
      </c>
      <c r="I452" s="4">
        <v>43593</v>
      </c>
      <c r="J452" s="16">
        <v>798</v>
      </c>
      <c r="L452" s="2"/>
      <c r="N452" s="2"/>
      <c r="P452" s="2"/>
      <c r="R452" s="2"/>
    </row>
    <row r="453" spans="1:18" ht="30" x14ac:dyDescent="0.25">
      <c r="A453" s="3" t="s">
        <v>1451</v>
      </c>
      <c r="B453" s="3" t="s">
        <v>0</v>
      </c>
      <c r="C453" s="12" t="s">
        <v>1452</v>
      </c>
      <c r="D453" s="12" t="s">
        <v>1453</v>
      </c>
      <c r="E453" s="3" t="s">
        <v>2</v>
      </c>
      <c r="F453" s="12" t="s">
        <v>50</v>
      </c>
      <c r="G453" s="3">
        <v>2200</v>
      </c>
      <c r="H453" s="4">
        <v>43413</v>
      </c>
      <c r="I453" s="4">
        <v>43626</v>
      </c>
      <c r="J453" s="16">
        <v>900.65</v>
      </c>
      <c r="L453" s="2"/>
      <c r="N453" s="2"/>
      <c r="P453" s="2"/>
      <c r="R453" s="2"/>
    </row>
    <row r="454" spans="1:18" x14ac:dyDescent="0.25">
      <c r="A454" s="3" t="s">
        <v>1434</v>
      </c>
      <c r="B454" s="3" t="s">
        <v>0</v>
      </c>
      <c r="C454" s="12" t="s">
        <v>1435</v>
      </c>
      <c r="D454" s="12" t="s">
        <v>1436</v>
      </c>
      <c r="E454" s="3" t="s">
        <v>2</v>
      </c>
      <c r="F454" s="12" t="s">
        <v>72</v>
      </c>
      <c r="G454" s="3">
        <v>914</v>
      </c>
      <c r="H454" s="4">
        <v>43446</v>
      </c>
      <c r="I454" s="4">
        <v>43507</v>
      </c>
      <c r="J454" s="16">
        <v>2342.3200000000002</v>
      </c>
      <c r="L454" s="2"/>
      <c r="N454" s="2"/>
      <c r="P454" s="2"/>
      <c r="R454" s="2"/>
    </row>
    <row r="455" spans="1:18" ht="30" x14ac:dyDescent="0.25">
      <c r="A455" s="3" t="s">
        <v>1454</v>
      </c>
      <c r="B455" s="3" t="s">
        <v>0</v>
      </c>
      <c r="C455" s="12" t="s">
        <v>1455</v>
      </c>
      <c r="D455" s="12" t="s">
        <v>1456</v>
      </c>
      <c r="E455" s="3" t="s">
        <v>10</v>
      </c>
      <c r="F455" s="12" t="s">
        <v>1457</v>
      </c>
      <c r="G455" s="3" t="s">
        <v>1458</v>
      </c>
      <c r="H455" s="4">
        <v>43413</v>
      </c>
      <c r="I455" s="4">
        <v>43536</v>
      </c>
      <c r="J455" s="16">
        <v>483.51</v>
      </c>
      <c r="L455" s="2"/>
      <c r="N455" s="2"/>
      <c r="P455" s="2"/>
      <c r="R455" s="2"/>
    </row>
    <row r="456" spans="1:18" ht="30" x14ac:dyDescent="0.25">
      <c r="A456" s="3" t="s">
        <v>1459</v>
      </c>
      <c r="B456" s="3" t="s">
        <v>0</v>
      </c>
      <c r="C456" s="12" t="s">
        <v>1460</v>
      </c>
      <c r="D456" s="12" t="s">
        <v>1461</v>
      </c>
      <c r="E456" s="3" t="s">
        <v>59</v>
      </c>
      <c r="F456" s="12" t="s">
        <v>140</v>
      </c>
      <c r="G456" s="3" t="s">
        <v>1462</v>
      </c>
      <c r="H456" s="4">
        <v>43412</v>
      </c>
      <c r="I456" s="4">
        <v>43548</v>
      </c>
      <c r="J456" s="16">
        <v>377</v>
      </c>
      <c r="L456" s="2"/>
      <c r="N456" s="2"/>
      <c r="P456" s="2"/>
      <c r="R456" s="2"/>
    </row>
    <row r="457" spans="1:18" ht="30" x14ac:dyDescent="0.25">
      <c r="A457" s="3" t="s">
        <v>861</v>
      </c>
      <c r="B457" s="3" t="s">
        <v>0</v>
      </c>
      <c r="C457" s="12" t="s">
        <v>862</v>
      </c>
      <c r="D457" s="12" t="s">
        <v>863</v>
      </c>
      <c r="E457" s="3" t="s">
        <v>2</v>
      </c>
      <c r="F457" s="12" t="s">
        <v>265</v>
      </c>
      <c r="G457" s="3" t="s">
        <v>481</v>
      </c>
      <c r="H457" s="4">
        <v>43413</v>
      </c>
      <c r="I457" s="4">
        <v>43536</v>
      </c>
      <c r="J457" s="16">
        <v>2106.98</v>
      </c>
      <c r="L457" s="2"/>
      <c r="N457" s="2"/>
      <c r="P457" s="2"/>
      <c r="R457" s="2"/>
    </row>
    <row r="458" spans="1:18" ht="30" x14ac:dyDescent="0.25">
      <c r="A458" s="3" t="s">
        <v>1109</v>
      </c>
      <c r="B458" s="3" t="s">
        <v>0</v>
      </c>
      <c r="C458" s="12" t="s">
        <v>1110</v>
      </c>
      <c r="D458" s="12" t="s">
        <v>1111</v>
      </c>
      <c r="E458" s="3" t="s">
        <v>2</v>
      </c>
      <c r="F458" s="12" t="s">
        <v>222</v>
      </c>
      <c r="G458" s="3">
        <v>2121</v>
      </c>
      <c r="H458" s="4">
        <v>43413</v>
      </c>
      <c r="I458" s="4">
        <v>43626</v>
      </c>
      <c r="J458" s="16">
        <v>474.78</v>
      </c>
      <c r="L458" s="2"/>
      <c r="N458" s="2"/>
      <c r="P458" s="2"/>
      <c r="R458" s="2"/>
    </row>
    <row r="459" spans="1:18" ht="30" x14ac:dyDescent="0.25">
      <c r="A459" s="3" t="s">
        <v>1467</v>
      </c>
      <c r="B459" s="3" t="s">
        <v>0</v>
      </c>
      <c r="C459" s="12" t="s">
        <v>1468</v>
      </c>
      <c r="D459" s="12" t="s">
        <v>1469</v>
      </c>
      <c r="E459" s="3" t="s">
        <v>2</v>
      </c>
      <c r="F459" s="12" t="s">
        <v>140</v>
      </c>
      <c r="G459" s="3" t="s">
        <v>1470</v>
      </c>
      <c r="H459" s="4">
        <v>43413</v>
      </c>
      <c r="I459" s="4">
        <v>43536</v>
      </c>
      <c r="J459" s="16">
        <v>535.58000000000004</v>
      </c>
      <c r="L459" s="2"/>
      <c r="N459" s="2"/>
      <c r="P459" s="2"/>
      <c r="R459" s="2"/>
    </row>
    <row r="460" spans="1:18" ht="30" x14ac:dyDescent="0.25">
      <c r="A460" s="3" t="s">
        <v>1478</v>
      </c>
      <c r="B460" s="3" t="s">
        <v>0</v>
      </c>
      <c r="C460" s="12" t="s">
        <v>658</v>
      </c>
      <c r="D460" s="12" t="s">
        <v>1479</v>
      </c>
      <c r="E460" s="3" t="s">
        <v>7</v>
      </c>
      <c r="F460" s="12" t="s">
        <v>99</v>
      </c>
      <c r="G460" s="3" t="s">
        <v>172</v>
      </c>
      <c r="H460" s="4">
        <v>43501</v>
      </c>
      <c r="I460" s="4">
        <v>43573</v>
      </c>
      <c r="J460" s="16">
        <v>1116</v>
      </c>
      <c r="L460" s="2"/>
      <c r="N460" s="2"/>
      <c r="P460" s="2"/>
      <c r="R460" s="2"/>
    </row>
    <row r="461" spans="1:18" ht="30" x14ac:dyDescent="0.25">
      <c r="A461" s="3" t="s">
        <v>1481</v>
      </c>
      <c r="B461" s="3" t="s">
        <v>0</v>
      </c>
      <c r="C461" s="12" t="s">
        <v>1044</v>
      </c>
      <c r="D461" s="12" t="s">
        <v>1482</v>
      </c>
      <c r="E461" s="3" t="s">
        <v>2</v>
      </c>
      <c r="F461" s="12" t="s">
        <v>110</v>
      </c>
      <c r="G461" s="3" t="s">
        <v>1173</v>
      </c>
      <c r="H461" s="4">
        <v>43424</v>
      </c>
      <c r="I461" s="4">
        <v>43454</v>
      </c>
      <c r="J461" s="16">
        <v>301.95999999999998</v>
      </c>
      <c r="L461" s="2"/>
      <c r="N461" s="2"/>
      <c r="P461" s="2"/>
      <c r="R461" s="2"/>
    </row>
    <row r="462" spans="1:18" ht="45" x14ac:dyDescent="0.25">
      <c r="A462" s="3" t="s">
        <v>1487</v>
      </c>
      <c r="B462" s="3" t="s">
        <v>0</v>
      </c>
      <c r="C462" s="12" t="s">
        <v>1488</v>
      </c>
      <c r="D462" s="12" t="s">
        <v>1489</v>
      </c>
      <c r="E462" s="3" t="s">
        <v>2</v>
      </c>
      <c r="F462" s="12" t="s">
        <v>67</v>
      </c>
      <c r="G462" s="3" t="s">
        <v>1490</v>
      </c>
      <c r="H462" s="4">
        <v>43431</v>
      </c>
      <c r="I462" s="4">
        <v>43550</v>
      </c>
      <c r="J462" s="16">
        <v>180</v>
      </c>
      <c r="L462" s="2"/>
      <c r="N462" s="2"/>
      <c r="P462" s="2"/>
      <c r="R462" s="2"/>
    </row>
    <row r="463" spans="1:18" ht="30" x14ac:dyDescent="0.25">
      <c r="A463" s="3" t="s">
        <v>1491</v>
      </c>
      <c r="B463" s="3" t="s">
        <v>0</v>
      </c>
      <c r="C463" s="12" t="s">
        <v>949</v>
      </c>
      <c r="D463" s="12" t="s">
        <v>1492</v>
      </c>
      <c r="E463" s="3" t="s">
        <v>2</v>
      </c>
      <c r="F463" s="12" t="s">
        <v>50</v>
      </c>
      <c r="G463" s="3" t="s">
        <v>697</v>
      </c>
      <c r="H463" s="4">
        <v>43427</v>
      </c>
      <c r="I463" s="4">
        <v>43550</v>
      </c>
      <c r="J463" s="16">
        <v>8579.6</v>
      </c>
      <c r="L463" s="2"/>
      <c r="N463" s="2"/>
      <c r="P463" s="2"/>
      <c r="R463" s="2"/>
    </row>
    <row r="464" spans="1:18" ht="30" x14ac:dyDescent="0.25">
      <c r="A464" s="3" t="s">
        <v>1494</v>
      </c>
      <c r="B464" s="3" t="s">
        <v>0</v>
      </c>
      <c r="C464" s="12" t="s">
        <v>1495</v>
      </c>
      <c r="D464" s="12" t="s">
        <v>1496</v>
      </c>
      <c r="E464" s="3" t="s">
        <v>2</v>
      </c>
      <c r="F464" s="12" t="s">
        <v>185</v>
      </c>
      <c r="G464" s="3" t="s">
        <v>1497</v>
      </c>
      <c r="H464" s="4">
        <v>43448</v>
      </c>
      <c r="I464" s="4">
        <v>43571</v>
      </c>
      <c r="J464" s="16">
        <v>1521.84</v>
      </c>
      <c r="L464" s="2"/>
      <c r="N464" s="2"/>
      <c r="P464" s="2"/>
      <c r="R464" s="2"/>
    </row>
    <row r="465" spans="1:18" x14ac:dyDescent="0.25">
      <c r="A465" s="3" t="s">
        <v>1498</v>
      </c>
      <c r="B465" s="3" t="s">
        <v>0</v>
      </c>
      <c r="C465" s="12" t="s">
        <v>1499</v>
      </c>
      <c r="D465" s="12" t="s">
        <v>1500</v>
      </c>
      <c r="E465" s="3" t="s">
        <v>4</v>
      </c>
      <c r="F465" s="12" t="s">
        <v>17</v>
      </c>
      <c r="G465" s="3" t="s">
        <v>1501</v>
      </c>
      <c r="H465" s="4">
        <v>43467</v>
      </c>
      <c r="I465" s="4">
        <v>43561</v>
      </c>
      <c r="J465" s="16">
        <v>1972.73</v>
      </c>
      <c r="L465" s="2"/>
      <c r="N465" s="2"/>
      <c r="P465" s="2"/>
      <c r="R465" s="2"/>
    </row>
    <row r="466" spans="1:18" ht="30" x14ac:dyDescent="0.25">
      <c r="A466" s="3" t="s">
        <v>1502</v>
      </c>
      <c r="B466" s="3" t="s">
        <v>0</v>
      </c>
      <c r="C466" s="12" t="s">
        <v>1503</v>
      </c>
      <c r="D466" s="12" t="s">
        <v>1504</v>
      </c>
      <c r="E466" s="3" t="s">
        <v>2</v>
      </c>
      <c r="F466" s="12" t="s">
        <v>159</v>
      </c>
      <c r="G466" s="3">
        <v>33</v>
      </c>
      <c r="H466" s="4">
        <v>43433</v>
      </c>
      <c r="I466" s="4">
        <v>43554</v>
      </c>
      <c r="J466" s="16">
        <v>200</v>
      </c>
      <c r="L466" s="2"/>
      <c r="N466" s="2"/>
      <c r="P466" s="2"/>
      <c r="R466" s="2"/>
    </row>
    <row r="467" spans="1:18" ht="45" x14ac:dyDescent="0.25">
      <c r="A467" s="3" t="s">
        <v>1505</v>
      </c>
      <c r="B467" s="3" t="s">
        <v>0</v>
      </c>
      <c r="C467" s="12" t="s">
        <v>1506</v>
      </c>
      <c r="D467" s="12" t="s">
        <v>1507</v>
      </c>
      <c r="E467" s="3" t="s">
        <v>2</v>
      </c>
      <c r="F467" s="12" t="s">
        <v>67</v>
      </c>
      <c r="G467" s="3" t="s">
        <v>1508</v>
      </c>
      <c r="H467" s="4">
        <v>43433</v>
      </c>
      <c r="I467" s="4">
        <v>43464</v>
      </c>
      <c r="J467" s="16">
        <v>7950.28</v>
      </c>
      <c r="L467" s="2"/>
      <c r="N467" s="2"/>
      <c r="P467" s="2"/>
      <c r="R467" s="2"/>
    </row>
    <row r="468" spans="1:18" ht="30" x14ac:dyDescent="0.25">
      <c r="A468" s="3" t="s">
        <v>1509</v>
      </c>
      <c r="B468" s="3" t="s">
        <v>0</v>
      </c>
      <c r="C468" s="12" t="s">
        <v>799</v>
      </c>
      <c r="D468" s="12" t="s">
        <v>1510</v>
      </c>
      <c r="E468" s="3" t="s">
        <v>4</v>
      </c>
      <c r="F468" s="12" t="s">
        <v>251</v>
      </c>
      <c r="G468" s="3">
        <v>115</v>
      </c>
      <c r="H468" s="4">
        <v>43516</v>
      </c>
      <c r="I468" s="4">
        <v>43667</v>
      </c>
      <c r="J468" s="16">
        <v>8815.94</v>
      </c>
      <c r="L468" s="2"/>
      <c r="N468" s="2"/>
      <c r="P468" s="2"/>
      <c r="R468" s="2"/>
    </row>
    <row r="469" spans="1:18" ht="30" x14ac:dyDescent="0.25">
      <c r="A469" s="3" t="s">
        <v>1494</v>
      </c>
      <c r="B469" s="3" t="s">
        <v>0</v>
      </c>
      <c r="C469" s="12" t="s">
        <v>1495</v>
      </c>
      <c r="D469" s="12" t="s">
        <v>1496</v>
      </c>
      <c r="E469" s="3" t="s">
        <v>2</v>
      </c>
      <c r="F469" s="12" t="s">
        <v>185</v>
      </c>
      <c r="G469" s="3" t="s">
        <v>1497</v>
      </c>
      <c r="H469" s="4">
        <v>43448</v>
      </c>
      <c r="I469" s="4">
        <v>43571</v>
      </c>
      <c r="J469" s="16">
        <v>1521.84</v>
      </c>
      <c r="L469" s="2"/>
      <c r="N469" s="2"/>
      <c r="P469" s="2"/>
      <c r="R469" s="2"/>
    </row>
    <row r="470" spans="1:18" ht="30" x14ac:dyDescent="0.25">
      <c r="A470" s="3" t="s">
        <v>1514</v>
      </c>
      <c r="B470" s="3" t="s">
        <v>0</v>
      </c>
      <c r="C470" s="12" t="s">
        <v>1515</v>
      </c>
      <c r="D470" s="12" t="s">
        <v>1516</v>
      </c>
      <c r="E470" s="3" t="s">
        <v>4</v>
      </c>
      <c r="F470" s="12" t="s">
        <v>27</v>
      </c>
      <c r="G470" s="3" t="s">
        <v>1517</v>
      </c>
      <c r="H470" s="4">
        <v>43514</v>
      </c>
      <c r="I470" s="4">
        <v>43664</v>
      </c>
      <c r="J470" s="16">
        <v>954.72</v>
      </c>
      <c r="L470" s="2"/>
      <c r="N470" s="2"/>
      <c r="P470" s="2"/>
      <c r="R470" s="2"/>
    </row>
    <row r="471" spans="1:18" ht="30" x14ac:dyDescent="0.25">
      <c r="A471" s="3" t="s">
        <v>1175</v>
      </c>
      <c r="B471" s="3" t="s">
        <v>0</v>
      </c>
      <c r="C471" s="12" t="s">
        <v>1176</v>
      </c>
      <c r="D471" s="12" t="s">
        <v>1177</v>
      </c>
      <c r="E471" s="3" t="s">
        <v>176</v>
      </c>
      <c r="F471" s="12" t="s">
        <v>194</v>
      </c>
      <c r="G471" s="3" t="s">
        <v>1178</v>
      </c>
      <c r="H471" s="4">
        <v>43283</v>
      </c>
      <c r="I471" s="4">
        <v>43476</v>
      </c>
      <c r="J471" s="16">
        <v>393.72</v>
      </c>
      <c r="L471" s="2"/>
      <c r="N471" s="2"/>
      <c r="P471" s="2"/>
      <c r="R471" s="2"/>
    </row>
    <row r="472" spans="1:18" ht="30" x14ac:dyDescent="0.25">
      <c r="A472" s="3" t="s">
        <v>1521</v>
      </c>
      <c r="B472" s="3" t="s">
        <v>0</v>
      </c>
      <c r="C472" s="12" t="s">
        <v>1522</v>
      </c>
      <c r="D472" s="12" t="s">
        <v>1523</v>
      </c>
      <c r="E472" s="3" t="s">
        <v>2</v>
      </c>
      <c r="F472" s="12" t="s">
        <v>225</v>
      </c>
      <c r="G472" s="3" t="s">
        <v>226</v>
      </c>
      <c r="H472" s="4">
        <v>43460</v>
      </c>
      <c r="I472" s="4">
        <v>43664</v>
      </c>
      <c r="J472" s="16">
        <v>2542.79</v>
      </c>
      <c r="L472" s="2"/>
      <c r="N472" s="2"/>
      <c r="P472" s="2"/>
      <c r="R472" s="2"/>
    </row>
    <row r="473" spans="1:18" ht="30" x14ac:dyDescent="0.25">
      <c r="A473" s="3" t="s">
        <v>1208</v>
      </c>
      <c r="B473" s="3" t="s">
        <v>0</v>
      </c>
      <c r="C473" s="12" t="s">
        <v>1209</v>
      </c>
      <c r="D473" s="12" t="s">
        <v>1210</v>
      </c>
      <c r="E473" s="3" t="s">
        <v>4</v>
      </c>
      <c r="F473" s="12" t="s">
        <v>60</v>
      </c>
      <c r="G473" s="3" t="s">
        <v>172</v>
      </c>
      <c r="H473" s="4">
        <v>43532</v>
      </c>
      <c r="I473" s="4">
        <v>43608</v>
      </c>
      <c r="J473" s="16">
        <v>33299.68</v>
      </c>
      <c r="L473" s="2"/>
      <c r="N473" s="2"/>
      <c r="P473" s="2"/>
      <c r="R473" s="2"/>
    </row>
    <row r="474" spans="1:18" ht="45" x14ac:dyDescent="0.25">
      <c r="A474" s="3" t="s">
        <v>1388</v>
      </c>
      <c r="B474" s="3" t="s">
        <v>0</v>
      </c>
      <c r="C474" s="12" t="s">
        <v>275</v>
      </c>
      <c r="D474" s="12" t="s">
        <v>915</v>
      </c>
      <c r="E474" s="3" t="s">
        <v>87</v>
      </c>
      <c r="F474" s="12" t="s">
        <v>67</v>
      </c>
      <c r="G474" s="3" t="s">
        <v>255</v>
      </c>
      <c r="H474" s="4">
        <v>43454</v>
      </c>
      <c r="I474" s="4">
        <v>43605</v>
      </c>
      <c r="J474" s="16">
        <v>44592.85</v>
      </c>
      <c r="L474" s="2"/>
      <c r="N474" s="2"/>
      <c r="P474" s="2"/>
      <c r="R474" s="2"/>
    </row>
    <row r="475" spans="1:18" ht="30" x14ac:dyDescent="0.25">
      <c r="A475" s="3" t="s">
        <v>1528</v>
      </c>
      <c r="B475" s="3" t="s">
        <v>0</v>
      </c>
      <c r="C475" s="12" t="s">
        <v>1529</v>
      </c>
      <c r="D475" s="12" t="s">
        <v>1530</v>
      </c>
      <c r="E475" s="3" t="s">
        <v>2</v>
      </c>
      <c r="F475" s="12" t="s">
        <v>140</v>
      </c>
      <c r="G475" s="3" t="s">
        <v>1531</v>
      </c>
      <c r="H475" s="4">
        <v>43454</v>
      </c>
      <c r="I475" s="4">
        <v>43485</v>
      </c>
      <c r="J475" s="16">
        <v>2275.66</v>
      </c>
      <c r="L475" s="2"/>
      <c r="N475" s="2"/>
      <c r="P475" s="2"/>
      <c r="R475" s="2"/>
    </row>
    <row r="476" spans="1:18" ht="30" x14ac:dyDescent="0.25">
      <c r="A476" s="3" t="s">
        <v>1533</v>
      </c>
      <c r="B476" s="3" t="s">
        <v>0</v>
      </c>
      <c r="C476" s="12" t="s">
        <v>1534</v>
      </c>
      <c r="D476" s="12" t="s">
        <v>1535</v>
      </c>
      <c r="E476" s="3" t="s">
        <v>2</v>
      </c>
      <c r="F476" s="12" t="s">
        <v>185</v>
      </c>
      <c r="G476" s="3" t="s">
        <v>1536</v>
      </c>
      <c r="H476" s="4">
        <v>43495</v>
      </c>
      <c r="I476" s="4">
        <v>43615</v>
      </c>
      <c r="J476" s="16">
        <v>19464.97</v>
      </c>
      <c r="L476" s="2"/>
      <c r="N476" s="2"/>
      <c r="P476" s="2"/>
      <c r="R476" s="2"/>
    </row>
    <row r="477" spans="1:18" ht="30" x14ac:dyDescent="0.25">
      <c r="A477" s="3" t="s">
        <v>1537</v>
      </c>
      <c r="B477" s="3" t="s">
        <v>0</v>
      </c>
      <c r="C477" s="12" t="s">
        <v>1538</v>
      </c>
      <c r="D477" s="12" t="s">
        <v>1539</v>
      </c>
      <c r="E477" s="3" t="s">
        <v>4</v>
      </c>
      <c r="F477" s="12" t="s">
        <v>1540</v>
      </c>
      <c r="G477" s="3" t="s">
        <v>1541</v>
      </c>
      <c r="H477" s="4">
        <v>43487</v>
      </c>
      <c r="I477" s="4">
        <v>43697</v>
      </c>
      <c r="J477" s="16">
        <v>439.19</v>
      </c>
      <c r="L477" s="2"/>
      <c r="N477" s="2"/>
      <c r="P477" s="2"/>
      <c r="R477" s="2"/>
    </row>
    <row r="478" spans="1:18" ht="30" x14ac:dyDescent="0.25">
      <c r="A478" s="3" t="s">
        <v>1542</v>
      </c>
      <c r="B478" s="3" t="s">
        <v>0</v>
      </c>
      <c r="C478" s="12" t="s">
        <v>1538</v>
      </c>
      <c r="D478" s="12" t="s">
        <v>1543</v>
      </c>
      <c r="E478" s="3" t="s">
        <v>37</v>
      </c>
      <c r="F478" s="12" t="s">
        <v>993</v>
      </c>
      <c r="G478" s="3" t="s">
        <v>1544</v>
      </c>
      <c r="H478" s="4">
        <v>43487</v>
      </c>
      <c r="I478" s="4">
        <v>43698</v>
      </c>
      <c r="J478" s="16">
        <v>550.80999999999995</v>
      </c>
      <c r="L478" s="2"/>
      <c r="N478" s="2"/>
      <c r="P478" s="2"/>
      <c r="R478" s="2"/>
    </row>
    <row r="479" spans="1:18" ht="30" x14ac:dyDescent="0.25">
      <c r="A479" s="3" t="s">
        <v>985</v>
      </c>
      <c r="B479" s="3" t="s">
        <v>0</v>
      </c>
      <c r="C479" s="12" t="s">
        <v>986</v>
      </c>
      <c r="D479" s="12" t="s">
        <v>937</v>
      </c>
      <c r="E479" s="3" t="s">
        <v>4</v>
      </c>
      <c r="F479" s="12" t="s">
        <v>92</v>
      </c>
      <c r="G479" s="3" t="s">
        <v>938</v>
      </c>
      <c r="H479" s="4">
        <v>43487</v>
      </c>
      <c r="I479" s="4">
        <v>43700</v>
      </c>
      <c r="J479" s="16">
        <v>3864.56</v>
      </c>
      <c r="L479" s="2"/>
      <c r="N479" s="2"/>
      <c r="P479" s="2"/>
      <c r="R479" s="2"/>
    </row>
    <row r="480" spans="1:18" ht="45" x14ac:dyDescent="0.25">
      <c r="A480" s="3" t="s">
        <v>1548</v>
      </c>
      <c r="B480" s="3" t="s">
        <v>0</v>
      </c>
      <c r="C480" s="12" t="s">
        <v>1549</v>
      </c>
      <c r="D480" s="12" t="s">
        <v>1550</v>
      </c>
      <c r="E480" s="3" t="s">
        <v>2</v>
      </c>
      <c r="F480" s="12" t="s">
        <v>50</v>
      </c>
      <c r="G480" s="3" t="s">
        <v>258</v>
      </c>
      <c r="H480" s="4">
        <v>43487</v>
      </c>
      <c r="I480" s="4">
        <v>43518</v>
      </c>
      <c r="J480" s="16">
        <v>1925</v>
      </c>
      <c r="L480" s="2"/>
      <c r="N480" s="2"/>
      <c r="P480" s="2"/>
      <c r="R480" s="2"/>
    </row>
    <row r="481" spans="1:18" ht="30" x14ac:dyDescent="0.25">
      <c r="A481" s="3" t="s">
        <v>1561</v>
      </c>
      <c r="B481" s="3" t="s">
        <v>0</v>
      </c>
      <c r="C481" s="12" t="s">
        <v>1562</v>
      </c>
      <c r="D481" s="12" t="s">
        <v>1563</v>
      </c>
      <c r="E481" s="3" t="s">
        <v>59</v>
      </c>
      <c r="F481" s="12" t="s">
        <v>140</v>
      </c>
      <c r="G481" s="3" t="s">
        <v>1564</v>
      </c>
      <c r="H481" s="4">
        <v>43557</v>
      </c>
      <c r="I481" s="4">
        <v>43769</v>
      </c>
      <c r="J481" s="16">
        <v>5121.46</v>
      </c>
      <c r="L481" s="2"/>
      <c r="N481" s="2"/>
      <c r="P481" s="2"/>
      <c r="R481" s="2"/>
    </row>
    <row r="482" spans="1:18" ht="30" x14ac:dyDescent="0.25">
      <c r="A482" s="3" t="s">
        <v>1565</v>
      </c>
      <c r="B482" s="3" t="s">
        <v>0</v>
      </c>
      <c r="C482" s="12" t="s">
        <v>1566</v>
      </c>
      <c r="D482" s="12" t="s">
        <v>1567</v>
      </c>
      <c r="E482" s="3" t="s">
        <v>2</v>
      </c>
      <c r="F482" s="12" t="s">
        <v>265</v>
      </c>
      <c r="G482" s="3" t="s">
        <v>1568</v>
      </c>
      <c r="H482" s="4">
        <v>43489</v>
      </c>
      <c r="I482" s="4">
        <v>43610</v>
      </c>
      <c r="J482" s="16">
        <v>1231.98</v>
      </c>
      <c r="L482" s="2"/>
      <c r="N482" s="2"/>
      <c r="P482" s="2"/>
      <c r="R482" s="2"/>
    </row>
    <row r="483" spans="1:18" ht="30" x14ac:dyDescent="0.25">
      <c r="A483" s="3" t="s">
        <v>1569</v>
      </c>
      <c r="B483" s="3" t="s">
        <v>0</v>
      </c>
      <c r="C483" s="12" t="s">
        <v>1570</v>
      </c>
      <c r="D483" s="12" t="s">
        <v>1571</v>
      </c>
      <c r="E483" s="3" t="s">
        <v>2</v>
      </c>
      <c r="F483" s="12" t="s">
        <v>150</v>
      </c>
      <c r="G483" s="3">
        <v>3500</v>
      </c>
      <c r="H483" s="4">
        <v>43489</v>
      </c>
      <c r="I483" s="4">
        <v>43580</v>
      </c>
      <c r="J483" s="16">
        <v>258.85000000000002</v>
      </c>
      <c r="L483" s="2"/>
      <c r="N483" s="2"/>
      <c r="P483" s="2"/>
      <c r="R483" s="2"/>
    </row>
    <row r="484" spans="1:18" ht="30" x14ac:dyDescent="0.25">
      <c r="A484" s="3" t="s">
        <v>1575</v>
      </c>
      <c r="B484" s="3" t="s">
        <v>0</v>
      </c>
      <c r="C484" s="12" t="s">
        <v>535</v>
      </c>
      <c r="D484" s="12" t="s">
        <v>1576</v>
      </c>
      <c r="E484" s="3" t="s">
        <v>4</v>
      </c>
      <c r="F484" s="12" t="s">
        <v>27</v>
      </c>
      <c r="G484" s="3" t="s">
        <v>1577</v>
      </c>
      <c r="H484" s="4">
        <v>43529</v>
      </c>
      <c r="I484" s="4">
        <v>43553</v>
      </c>
      <c r="J484" s="16">
        <v>530.07000000000005</v>
      </c>
      <c r="L484" s="2"/>
      <c r="N484" s="2"/>
      <c r="P484" s="2"/>
      <c r="R484" s="2"/>
    </row>
    <row r="485" spans="1:18" ht="30" x14ac:dyDescent="0.25">
      <c r="A485" s="3" t="s">
        <v>1430</v>
      </c>
      <c r="B485" s="3" t="s">
        <v>0</v>
      </c>
      <c r="C485" s="12" t="s">
        <v>1431</v>
      </c>
      <c r="D485" s="12" t="s">
        <v>1432</v>
      </c>
      <c r="E485" s="3" t="s">
        <v>4</v>
      </c>
      <c r="F485" s="12" t="s">
        <v>100</v>
      </c>
      <c r="G485" s="3" t="s">
        <v>1433</v>
      </c>
      <c r="H485" s="4">
        <v>43497</v>
      </c>
      <c r="I485" s="4">
        <v>43650</v>
      </c>
      <c r="J485" s="16">
        <v>1648.6</v>
      </c>
      <c r="L485" s="2"/>
      <c r="N485" s="2"/>
      <c r="P485" s="2"/>
      <c r="R485" s="2"/>
    </row>
    <row r="486" spans="1:18" ht="30" x14ac:dyDescent="0.25">
      <c r="A486" s="3" t="s">
        <v>1581</v>
      </c>
      <c r="B486" s="3" t="s">
        <v>0</v>
      </c>
      <c r="C486" s="12" t="s">
        <v>1582</v>
      </c>
      <c r="D486" s="12" t="s">
        <v>1583</v>
      </c>
      <c r="E486" s="3" t="s">
        <v>7</v>
      </c>
      <c r="F486" s="12" t="s">
        <v>356</v>
      </c>
      <c r="G486" s="3" t="s">
        <v>1584</v>
      </c>
      <c r="H486" s="4">
        <v>43507</v>
      </c>
      <c r="I486" s="4">
        <v>43568</v>
      </c>
      <c r="J486" s="16">
        <v>570.74</v>
      </c>
      <c r="L486" s="2"/>
      <c r="N486" s="2"/>
      <c r="P486" s="2"/>
      <c r="R486" s="2"/>
    </row>
    <row r="487" spans="1:18" ht="30" x14ac:dyDescent="0.25">
      <c r="A487" s="3" t="s">
        <v>1514</v>
      </c>
      <c r="B487" s="3" t="s">
        <v>0</v>
      </c>
      <c r="C487" s="12" t="s">
        <v>1515</v>
      </c>
      <c r="D487" s="12" t="s">
        <v>1516</v>
      </c>
      <c r="E487" s="3" t="s">
        <v>4</v>
      </c>
      <c r="F487" s="12" t="s">
        <v>27</v>
      </c>
      <c r="G487" s="3" t="s">
        <v>1517</v>
      </c>
      <c r="H487" s="4">
        <v>43514</v>
      </c>
      <c r="I487" s="4">
        <v>43664</v>
      </c>
      <c r="J487" s="16">
        <v>954.72</v>
      </c>
      <c r="L487" s="2"/>
      <c r="N487" s="2"/>
      <c r="P487" s="2"/>
      <c r="R487" s="2"/>
    </row>
    <row r="488" spans="1:18" x14ac:dyDescent="0.25">
      <c r="A488" s="3" t="s">
        <v>1585</v>
      </c>
      <c r="B488" s="3" t="s">
        <v>0</v>
      </c>
      <c r="C488" s="12" t="s">
        <v>1586</v>
      </c>
      <c r="D488" s="12" t="s">
        <v>1587</v>
      </c>
      <c r="E488" s="3" t="s">
        <v>2</v>
      </c>
      <c r="F488" s="12" t="s">
        <v>13</v>
      </c>
      <c r="G488" s="3">
        <v>601</v>
      </c>
      <c r="H488" s="4">
        <v>43509</v>
      </c>
      <c r="I488" s="4">
        <v>43600</v>
      </c>
      <c r="J488" s="16">
        <v>798.66</v>
      </c>
      <c r="L488" s="2"/>
      <c r="N488" s="2"/>
      <c r="P488" s="2"/>
      <c r="R488" s="2"/>
    </row>
    <row r="489" spans="1:18" ht="30" x14ac:dyDescent="0.25">
      <c r="A489" s="3" t="s">
        <v>1509</v>
      </c>
      <c r="B489" s="3" t="s">
        <v>0</v>
      </c>
      <c r="C489" s="12" t="s">
        <v>799</v>
      </c>
      <c r="D489" s="12" t="s">
        <v>1510</v>
      </c>
      <c r="E489" s="3" t="s">
        <v>4</v>
      </c>
      <c r="F489" s="12" t="s">
        <v>251</v>
      </c>
      <c r="G489" s="3">
        <v>115</v>
      </c>
      <c r="H489" s="4">
        <v>43516</v>
      </c>
      <c r="I489" s="4">
        <v>43667</v>
      </c>
      <c r="J489" s="16">
        <v>8815.94</v>
      </c>
      <c r="L489" s="2"/>
      <c r="N489" s="2"/>
      <c r="P489" s="2"/>
      <c r="R489" s="2"/>
    </row>
    <row r="490" spans="1:18" ht="30" x14ac:dyDescent="0.25">
      <c r="A490" s="3" t="s">
        <v>1588</v>
      </c>
      <c r="B490" s="3" t="s">
        <v>0</v>
      </c>
      <c r="C490" s="12" t="s">
        <v>1049</v>
      </c>
      <c r="D490" s="12" t="s">
        <v>354</v>
      </c>
      <c r="E490" s="3" t="s">
        <v>4</v>
      </c>
      <c r="F490" s="12" t="s">
        <v>47</v>
      </c>
      <c r="G490" s="3" t="s">
        <v>48</v>
      </c>
      <c r="H490" s="4">
        <v>43516</v>
      </c>
      <c r="I490" s="4">
        <v>43667</v>
      </c>
      <c r="J490" s="16">
        <v>283</v>
      </c>
      <c r="L490" s="2"/>
      <c r="N490" s="2"/>
      <c r="P490" s="2"/>
      <c r="R490" s="2"/>
    </row>
    <row r="491" spans="1:18" ht="30" x14ac:dyDescent="0.25">
      <c r="A491" s="3" t="s">
        <v>1590</v>
      </c>
      <c r="B491" s="3" t="s">
        <v>0</v>
      </c>
      <c r="C491" s="12" t="s">
        <v>1591</v>
      </c>
      <c r="D491" s="12" t="s">
        <v>1592</v>
      </c>
      <c r="E491" s="3" t="s">
        <v>7</v>
      </c>
      <c r="F491" s="12" t="s">
        <v>8</v>
      </c>
      <c r="G491" s="3">
        <v>805</v>
      </c>
      <c r="H491" s="4">
        <v>43543</v>
      </c>
      <c r="I491" s="4">
        <v>43611</v>
      </c>
      <c r="J491" s="16">
        <v>148.66</v>
      </c>
      <c r="L491" s="2"/>
      <c r="N491" s="2"/>
      <c r="P491" s="2"/>
      <c r="R491" s="2"/>
    </row>
    <row r="492" spans="1:18" ht="30" x14ac:dyDescent="0.25">
      <c r="A492" s="3" t="s">
        <v>1593</v>
      </c>
      <c r="B492" s="3" t="s">
        <v>0</v>
      </c>
      <c r="C492" s="12" t="s">
        <v>1234</v>
      </c>
      <c r="D492" s="12" t="s">
        <v>1594</v>
      </c>
      <c r="E492" s="3" t="s">
        <v>176</v>
      </c>
      <c r="F492" s="12" t="s">
        <v>227</v>
      </c>
      <c r="G492" s="3" t="s">
        <v>1595</v>
      </c>
      <c r="H492" s="4">
        <v>43571</v>
      </c>
      <c r="I492" s="4">
        <v>43612</v>
      </c>
      <c r="J492" s="16">
        <v>240</v>
      </c>
      <c r="L492" s="2"/>
      <c r="N492" s="2"/>
      <c r="P492" s="2"/>
      <c r="R492" s="2"/>
    </row>
    <row r="493" spans="1:18" ht="30" x14ac:dyDescent="0.25">
      <c r="A493" s="3" t="s">
        <v>1596</v>
      </c>
      <c r="B493" s="3" t="s">
        <v>0</v>
      </c>
      <c r="C493" s="12" t="s">
        <v>1234</v>
      </c>
      <c r="D493" s="12" t="s">
        <v>1594</v>
      </c>
      <c r="E493" s="3" t="s">
        <v>4</v>
      </c>
      <c r="F493" s="12" t="s">
        <v>956</v>
      </c>
      <c r="G493" s="3" t="s">
        <v>1597</v>
      </c>
      <c r="H493" s="4">
        <v>43571</v>
      </c>
      <c r="I493" s="4">
        <v>43642</v>
      </c>
      <c r="J493" s="16">
        <v>288</v>
      </c>
      <c r="L493" s="2"/>
      <c r="N493" s="2"/>
      <c r="P493" s="2"/>
      <c r="R493" s="2"/>
    </row>
    <row r="494" spans="1:18" ht="30" x14ac:dyDescent="0.25">
      <c r="A494" s="3" t="s">
        <v>1598</v>
      </c>
      <c r="B494" s="3" t="s">
        <v>0</v>
      </c>
      <c r="C494" s="12" t="s">
        <v>1566</v>
      </c>
      <c r="D494" s="12" t="s">
        <v>1599</v>
      </c>
      <c r="E494" s="3" t="s">
        <v>2</v>
      </c>
      <c r="F494" s="12" t="s">
        <v>50</v>
      </c>
      <c r="G494" s="3" t="s">
        <v>1600</v>
      </c>
      <c r="H494" s="4">
        <v>43545</v>
      </c>
      <c r="I494" s="4">
        <v>43649</v>
      </c>
      <c r="J494" s="16">
        <v>1033.1600000000001</v>
      </c>
      <c r="L494" s="2"/>
      <c r="N494" s="2"/>
      <c r="P494" s="2"/>
      <c r="R494" s="2"/>
    </row>
    <row r="495" spans="1:18" ht="30" x14ac:dyDescent="0.25">
      <c r="A495" s="3" t="s">
        <v>1603</v>
      </c>
      <c r="B495" s="3" t="s">
        <v>0</v>
      </c>
      <c r="C495" s="12" t="s">
        <v>1604</v>
      </c>
      <c r="D495" s="12" t="s">
        <v>1605</v>
      </c>
      <c r="E495" s="3" t="s">
        <v>2</v>
      </c>
      <c r="F495" s="12" t="s">
        <v>1606</v>
      </c>
      <c r="G495" s="3" t="s">
        <v>1607</v>
      </c>
      <c r="H495" s="4">
        <v>43571</v>
      </c>
      <c r="I495" s="4">
        <v>43644</v>
      </c>
      <c r="J495" s="16">
        <v>1106.69</v>
      </c>
      <c r="L495" s="2"/>
      <c r="N495" s="2"/>
      <c r="P495" s="2"/>
      <c r="R495" s="2"/>
    </row>
    <row r="496" spans="1:18" ht="30" x14ac:dyDescent="0.25">
      <c r="A496" s="3" t="s">
        <v>1608</v>
      </c>
      <c r="B496" s="3" t="s">
        <v>0</v>
      </c>
      <c r="C496" s="12" t="s">
        <v>1604</v>
      </c>
      <c r="D496" s="12" t="s">
        <v>1609</v>
      </c>
      <c r="E496" s="3" t="s">
        <v>2</v>
      </c>
      <c r="F496" s="12" t="s">
        <v>1606</v>
      </c>
      <c r="G496" s="3" t="s">
        <v>1610</v>
      </c>
      <c r="H496" s="4">
        <v>43523</v>
      </c>
      <c r="I496" s="4">
        <v>43644</v>
      </c>
      <c r="J496" s="16">
        <v>1105.23</v>
      </c>
      <c r="L496" s="2"/>
      <c r="N496" s="2"/>
      <c r="P496" s="2"/>
      <c r="R496" s="2"/>
    </row>
    <row r="497" spans="1:18" ht="30" x14ac:dyDescent="0.25">
      <c r="A497" s="3" t="s">
        <v>1618</v>
      </c>
      <c r="B497" s="3" t="s">
        <v>0</v>
      </c>
      <c r="C497" s="12" t="s">
        <v>1355</v>
      </c>
      <c r="D497" s="12" t="s">
        <v>1356</v>
      </c>
      <c r="E497" s="3" t="s">
        <v>2</v>
      </c>
      <c r="F497" s="12" t="s">
        <v>222</v>
      </c>
      <c r="G497" s="3">
        <v>3105</v>
      </c>
      <c r="H497" s="4">
        <v>43530</v>
      </c>
      <c r="I497" s="4">
        <v>43622</v>
      </c>
      <c r="J497" s="16">
        <v>205.23</v>
      </c>
      <c r="L497" s="2"/>
      <c r="N497" s="2"/>
      <c r="P497" s="2"/>
      <c r="R497" s="2"/>
    </row>
    <row r="498" spans="1:18" ht="30" x14ac:dyDescent="0.25">
      <c r="A498" s="3" t="s">
        <v>1619</v>
      </c>
      <c r="B498" s="3" t="s">
        <v>0</v>
      </c>
      <c r="C498" s="12" t="s">
        <v>825</v>
      </c>
      <c r="D498" s="12" t="s">
        <v>1620</v>
      </c>
      <c r="E498" s="3" t="s">
        <v>4</v>
      </c>
      <c r="F498" s="12" t="s">
        <v>27</v>
      </c>
      <c r="G498" s="3" t="s">
        <v>1621</v>
      </c>
      <c r="H498" s="4">
        <v>43532</v>
      </c>
      <c r="I498" s="4">
        <v>43565</v>
      </c>
      <c r="J498" s="16">
        <v>62273.1</v>
      </c>
      <c r="L498" s="2"/>
      <c r="N498" s="2"/>
      <c r="P498" s="2"/>
      <c r="R498" s="2"/>
    </row>
    <row r="499" spans="1:18" ht="30" x14ac:dyDescent="0.25">
      <c r="A499" s="3" t="s">
        <v>1532</v>
      </c>
      <c r="B499" s="3" t="s">
        <v>0</v>
      </c>
      <c r="C499" s="12" t="s">
        <v>1051</v>
      </c>
      <c r="D499" s="12" t="s">
        <v>1052</v>
      </c>
      <c r="E499" s="3"/>
      <c r="F499" s="12"/>
      <c r="G499" s="3"/>
      <c r="H499" s="4">
        <v>43551</v>
      </c>
      <c r="I499" s="4">
        <v>43763</v>
      </c>
      <c r="J499" s="16">
        <v>26576.25</v>
      </c>
      <c r="L499" s="2"/>
      <c r="N499" s="2"/>
      <c r="P499" s="2"/>
      <c r="R499" s="2"/>
    </row>
    <row r="500" spans="1:18" ht="45" x14ac:dyDescent="0.25">
      <c r="A500" s="3" t="s">
        <v>1631</v>
      </c>
      <c r="B500" s="3" t="s">
        <v>0</v>
      </c>
      <c r="C500" s="12" t="s">
        <v>355</v>
      </c>
      <c r="D500" s="12" t="s">
        <v>1632</v>
      </c>
      <c r="E500" s="3" t="s">
        <v>2</v>
      </c>
      <c r="F500" s="12" t="s">
        <v>49</v>
      </c>
      <c r="G500" s="3">
        <v>12</v>
      </c>
      <c r="H500" s="4">
        <v>43551</v>
      </c>
      <c r="I500" s="4">
        <v>43583</v>
      </c>
      <c r="J500" s="16">
        <v>8053.27</v>
      </c>
      <c r="L500" s="2"/>
      <c r="N500" s="2"/>
      <c r="P500" s="2"/>
      <c r="R500" s="2"/>
    </row>
    <row r="501" spans="1:18" ht="30" x14ac:dyDescent="0.25">
      <c r="A501" s="3" t="s">
        <v>1635</v>
      </c>
      <c r="B501" s="3" t="s">
        <v>0</v>
      </c>
      <c r="C501" s="12" t="s">
        <v>658</v>
      </c>
      <c r="D501" s="12" t="s">
        <v>1636</v>
      </c>
      <c r="E501" s="3" t="s">
        <v>2</v>
      </c>
      <c r="F501" s="12" t="s">
        <v>1136</v>
      </c>
      <c r="G501" s="3">
        <v>3520</v>
      </c>
      <c r="H501" s="4">
        <v>43546</v>
      </c>
      <c r="I501" s="4">
        <v>43640</v>
      </c>
      <c r="J501" s="16">
        <v>111.17</v>
      </c>
      <c r="L501" s="2"/>
      <c r="N501" s="2"/>
      <c r="P501" s="2"/>
      <c r="R501" s="2"/>
    </row>
    <row r="502" spans="1:18" ht="30" x14ac:dyDescent="0.25">
      <c r="A502" s="3" t="s">
        <v>1561</v>
      </c>
      <c r="B502" s="3" t="s">
        <v>0</v>
      </c>
      <c r="C502" s="12" t="s">
        <v>1562</v>
      </c>
      <c r="D502" s="12" t="s">
        <v>1563</v>
      </c>
      <c r="E502" s="3" t="s">
        <v>59</v>
      </c>
      <c r="F502" s="12" t="s">
        <v>140</v>
      </c>
      <c r="G502" s="3" t="s">
        <v>1564</v>
      </c>
      <c r="H502" s="4">
        <v>43557</v>
      </c>
      <c r="I502" s="4">
        <v>43769</v>
      </c>
      <c r="J502" s="16">
        <v>5121.46</v>
      </c>
      <c r="L502" s="2"/>
      <c r="N502" s="2"/>
      <c r="P502" s="2"/>
      <c r="R502" s="2"/>
    </row>
    <row r="503" spans="1:18" ht="30" x14ac:dyDescent="0.25">
      <c r="A503" s="3" t="s">
        <v>1653</v>
      </c>
      <c r="B503" s="3" t="s">
        <v>0</v>
      </c>
      <c r="C503" s="12" t="s">
        <v>1201</v>
      </c>
      <c r="D503" s="12" t="s">
        <v>1654</v>
      </c>
      <c r="E503" s="3" t="s">
        <v>2</v>
      </c>
      <c r="F503" s="12" t="s">
        <v>1174</v>
      </c>
      <c r="G503" s="3">
        <v>500</v>
      </c>
      <c r="H503" s="4">
        <v>43563</v>
      </c>
      <c r="I503" s="4">
        <v>43730</v>
      </c>
      <c r="J503" s="16">
        <v>677.32</v>
      </c>
      <c r="L503" s="2"/>
      <c r="N503" s="2"/>
      <c r="P503" s="2"/>
      <c r="R503" s="2"/>
    </row>
    <row r="504" spans="1:18" ht="30" x14ac:dyDescent="0.25">
      <c r="A504" s="3" t="s">
        <v>1655</v>
      </c>
      <c r="B504" s="3" t="s">
        <v>0</v>
      </c>
      <c r="C504" s="12" t="s">
        <v>658</v>
      </c>
      <c r="D504" s="12" t="s">
        <v>1656</v>
      </c>
      <c r="E504" s="3" t="s">
        <v>4</v>
      </c>
      <c r="F504" s="12" t="s">
        <v>50</v>
      </c>
      <c r="G504" s="3">
        <v>15321</v>
      </c>
      <c r="H504" s="4">
        <v>43570</v>
      </c>
      <c r="I504" s="4">
        <v>43661</v>
      </c>
      <c r="J504" s="16">
        <v>276.10000000000002</v>
      </c>
      <c r="L504" s="2"/>
      <c r="N504" s="2"/>
      <c r="P504" s="2"/>
      <c r="R504" s="2"/>
    </row>
    <row r="505" spans="1:18" x14ac:dyDescent="0.25">
      <c r="H505" s="1"/>
      <c r="I505" s="1"/>
      <c r="J505" s="17"/>
      <c r="L505" s="2"/>
      <c r="N505" s="2"/>
      <c r="P505" s="2"/>
      <c r="R505" s="2"/>
    </row>
    <row r="506" spans="1:18" ht="15.75" x14ac:dyDescent="0.25">
      <c r="A506" s="19" t="s">
        <v>2222</v>
      </c>
      <c r="B506" s="19"/>
      <c r="H506" s="1"/>
      <c r="I506" s="1"/>
      <c r="J506" s="17"/>
      <c r="L506" s="2"/>
      <c r="N506" s="2"/>
      <c r="P506" s="2"/>
      <c r="R506" s="2"/>
    </row>
    <row r="507" spans="1:18" ht="30" x14ac:dyDescent="0.25">
      <c r="A507" s="3" t="s">
        <v>82</v>
      </c>
      <c r="B507" s="3" t="s">
        <v>55</v>
      </c>
      <c r="C507" s="12" t="s">
        <v>83</v>
      </c>
      <c r="D507" s="12" t="s">
        <v>84</v>
      </c>
      <c r="E507" s="3" t="s">
        <v>66</v>
      </c>
      <c r="F507" s="12" t="s">
        <v>85</v>
      </c>
      <c r="G507" s="3">
        <v>7107</v>
      </c>
      <c r="H507" s="4">
        <v>42765</v>
      </c>
      <c r="I507" s="4">
        <v>42886</v>
      </c>
      <c r="J507" s="16">
        <v>627.70000000000005</v>
      </c>
      <c r="L507" s="2"/>
      <c r="N507" s="2"/>
      <c r="P507" s="2"/>
      <c r="R507" s="2"/>
    </row>
    <row r="508" spans="1:18" ht="45" x14ac:dyDescent="0.25">
      <c r="A508" s="3" t="s">
        <v>101</v>
      </c>
      <c r="B508" s="3" t="s">
        <v>55</v>
      </c>
      <c r="C508" s="12" t="s">
        <v>102</v>
      </c>
      <c r="D508" s="12" t="s">
        <v>103</v>
      </c>
      <c r="E508" s="3" t="s">
        <v>7</v>
      </c>
      <c r="F508" s="12" t="s">
        <v>104</v>
      </c>
      <c r="G508" s="3">
        <v>7500</v>
      </c>
      <c r="H508" s="4">
        <v>42774</v>
      </c>
      <c r="I508" s="4">
        <v>42985</v>
      </c>
      <c r="J508" s="16">
        <v>716.9</v>
      </c>
      <c r="L508" s="2"/>
      <c r="N508" s="2"/>
      <c r="P508" s="2"/>
      <c r="R508" s="2"/>
    </row>
    <row r="509" spans="1:18" ht="30" x14ac:dyDescent="0.25">
      <c r="A509" s="3" t="s">
        <v>106</v>
      </c>
      <c r="B509" s="3" t="s">
        <v>55</v>
      </c>
      <c r="C509" s="12" t="s">
        <v>107</v>
      </c>
      <c r="D509" s="12" t="s">
        <v>108</v>
      </c>
      <c r="E509" s="3" t="s">
        <v>87</v>
      </c>
      <c r="F509" s="12" t="s">
        <v>109</v>
      </c>
      <c r="G509" s="3">
        <v>12601</v>
      </c>
      <c r="H509" s="4">
        <v>42783</v>
      </c>
      <c r="I509" s="4">
        <v>42941</v>
      </c>
      <c r="J509" s="16">
        <v>312.72000000000003</v>
      </c>
      <c r="L509" s="2"/>
      <c r="N509" s="2"/>
      <c r="P509" s="2"/>
      <c r="R509" s="2"/>
    </row>
    <row r="510" spans="1:18" ht="30" x14ac:dyDescent="0.25">
      <c r="A510" s="3" t="s">
        <v>161</v>
      </c>
      <c r="B510" s="3" t="s">
        <v>55</v>
      </c>
      <c r="C510" s="12" t="s">
        <v>162</v>
      </c>
      <c r="D510" s="12" t="s">
        <v>163</v>
      </c>
      <c r="E510" s="3" t="s">
        <v>2</v>
      </c>
      <c r="F510" s="12" t="s">
        <v>46</v>
      </c>
      <c r="G510" s="3">
        <v>5707</v>
      </c>
      <c r="H510" s="4">
        <v>42789</v>
      </c>
      <c r="I510" s="4">
        <v>42998</v>
      </c>
      <c r="J510" s="16">
        <v>500</v>
      </c>
      <c r="L510" s="2"/>
      <c r="N510" s="2"/>
      <c r="P510" s="2"/>
      <c r="R510" s="2"/>
    </row>
    <row r="511" spans="1:18" ht="30" x14ac:dyDescent="0.25">
      <c r="A511" s="3" t="s">
        <v>204</v>
      </c>
      <c r="B511" s="3" t="s">
        <v>55</v>
      </c>
      <c r="C511" s="12" t="s">
        <v>205</v>
      </c>
      <c r="D511" s="12" t="s">
        <v>206</v>
      </c>
      <c r="E511" s="3" t="s">
        <v>4</v>
      </c>
      <c r="F511" s="12" t="s">
        <v>207</v>
      </c>
      <c r="G511" s="3">
        <v>157</v>
      </c>
      <c r="H511" s="4">
        <v>42895</v>
      </c>
      <c r="I511" s="4">
        <v>42955</v>
      </c>
      <c r="J511" s="16">
        <v>2470.87</v>
      </c>
      <c r="L511" s="2"/>
      <c r="N511" s="2"/>
      <c r="P511" s="2"/>
      <c r="R511" s="2"/>
    </row>
    <row r="512" spans="1:18" ht="30" x14ac:dyDescent="0.25">
      <c r="A512" s="3" t="s">
        <v>211</v>
      </c>
      <c r="B512" s="3" t="s">
        <v>55</v>
      </c>
      <c r="C512" s="12" t="s">
        <v>212</v>
      </c>
      <c r="D512" s="12" t="s">
        <v>213</v>
      </c>
      <c r="E512" s="3" t="s">
        <v>4</v>
      </c>
      <c r="F512" s="12" t="s">
        <v>214</v>
      </c>
      <c r="G512" s="3" t="s">
        <v>215</v>
      </c>
      <c r="H512" s="4">
        <v>42769</v>
      </c>
      <c r="I512" s="4">
        <v>42627</v>
      </c>
      <c r="J512" s="16">
        <v>16444.580000000002</v>
      </c>
      <c r="L512" s="2"/>
      <c r="N512" s="2"/>
      <c r="P512" s="2"/>
      <c r="R512" s="2"/>
    </row>
    <row r="513" spans="1:18" ht="45" x14ac:dyDescent="0.25">
      <c r="A513" s="3" t="s">
        <v>244</v>
      </c>
      <c r="B513" s="3" t="s">
        <v>55</v>
      </c>
      <c r="C513" s="12" t="s">
        <v>245</v>
      </c>
      <c r="D513" s="12" t="s">
        <v>246</v>
      </c>
      <c r="E513" s="3" t="s">
        <v>4</v>
      </c>
      <c r="F513" s="12">
        <v>205</v>
      </c>
      <c r="G513" s="3" t="s">
        <v>247</v>
      </c>
      <c r="H513" s="4">
        <v>42808</v>
      </c>
      <c r="I513" s="4">
        <v>43018</v>
      </c>
      <c r="J513" s="16">
        <v>5137.93</v>
      </c>
      <c r="L513" s="2"/>
      <c r="N513" s="2"/>
      <c r="P513" s="2"/>
      <c r="R513" s="2"/>
    </row>
    <row r="514" spans="1:18" ht="45" x14ac:dyDescent="0.25">
      <c r="A514" s="3" t="s">
        <v>286</v>
      </c>
      <c r="B514" s="3" t="s">
        <v>55</v>
      </c>
      <c r="C514" s="12" t="s">
        <v>287</v>
      </c>
      <c r="D514" s="12" t="s">
        <v>288</v>
      </c>
      <c r="E514" s="3" t="s">
        <v>4</v>
      </c>
      <c r="F514" s="12" t="s">
        <v>289</v>
      </c>
      <c r="G514" s="3" t="s">
        <v>290</v>
      </c>
      <c r="H514" s="4">
        <v>42824</v>
      </c>
      <c r="I514" s="4">
        <v>43038</v>
      </c>
      <c r="J514" s="16">
        <v>9367.52</v>
      </c>
      <c r="L514" s="2"/>
      <c r="N514" s="2"/>
      <c r="P514" s="2"/>
      <c r="R514" s="2"/>
    </row>
    <row r="515" spans="1:18" ht="30" x14ac:dyDescent="0.25">
      <c r="A515" s="3" t="s">
        <v>357</v>
      </c>
      <c r="B515" s="3" t="s">
        <v>55</v>
      </c>
      <c r="C515" s="12" t="s">
        <v>358</v>
      </c>
      <c r="D515" s="12" t="s">
        <v>359</v>
      </c>
      <c r="E515" s="3" t="s">
        <v>4</v>
      </c>
      <c r="F515" s="12" t="s">
        <v>289</v>
      </c>
      <c r="G515" s="3" t="s">
        <v>360</v>
      </c>
      <c r="H515" s="4">
        <v>43123</v>
      </c>
      <c r="I515" s="4">
        <v>43067</v>
      </c>
      <c r="J515" s="16">
        <v>7632.6</v>
      </c>
      <c r="L515" s="2"/>
      <c r="N515" s="2"/>
      <c r="P515" s="2"/>
      <c r="R515" s="2"/>
    </row>
    <row r="516" spans="1:18" ht="30" x14ac:dyDescent="0.25">
      <c r="A516" s="3" t="s">
        <v>362</v>
      </c>
      <c r="B516" s="3" t="s">
        <v>55</v>
      </c>
      <c r="C516" s="12" t="s">
        <v>56</v>
      </c>
      <c r="D516" s="12" t="s">
        <v>57</v>
      </c>
      <c r="E516" s="3" t="s">
        <v>7</v>
      </c>
      <c r="F516" s="12" t="s">
        <v>8</v>
      </c>
      <c r="G516" s="3">
        <v>6615</v>
      </c>
      <c r="H516" s="4">
        <v>42859</v>
      </c>
      <c r="I516" s="4">
        <v>43070</v>
      </c>
      <c r="J516" s="16">
        <v>692.56</v>
      </c>
      <c r="L516" s="2"/>
      <c r="N516" s="2"/>
      <c r="P516" s="2"/>
      <c r="R516" s="2"/>
    </row>
    <row r="517" spans="1:18" ht="30" x14ac:dyDescent="0.25">
      <c r="A517" s="3" t="s">
        <v>394</v>
      </c>
      <c r="B517" s="3" t="s">
        <v>55</v>
      </c>
      <c r="C517" s="12" t="s">
        <v>395</v>
      </c>
      <c r="D517" s="12" t="s">
        <v>396</v>
      </c>
      <c r="E517" s="3" t="s">
        <v>4</v>
      </c>
      <c r="F517" s="12" t="s">
        <v>397</v>
      </c>
      <c r="G517" s="3">
        <v>1221</v>
      </c>
      <c r="H517" s="4">
        <v>42871</v>
      </c>
      <c r="I517" s="4">
        <v>43107</v>
      </c>
      <c r="J517" s="16">
        <v>4844.82</v>
      </c>
      <c r="L517" s="2"/>
      <c r="N517" s="2"/>
      <c r="P517" s="2"/>
      <c r="R517" s="2"/>
    </row>
    <row r="518" spans="1:18" ht="30" x14ac:dyDescent="0.25">
      <c r="A518" s="3" t="s">
        <v>444</v>
      </c>
      <c r="B518" s="3" t="s">
        <v>55</v>
      </c>
      <c r="C518" s="12" t="s">
        <v>205</v>
      </c>
      <c r="D518" s="12" t="s">
        <v>206</v>
      </c>
      <c r="E518" s="3" t="s">
        <v>4</v>
      </c>
      <c r="F518" s="12" t="s">
        <v>207</v>
      </c>
      <c r="G518" s="3">
        <v>157</v>
      </c>
      <c r="H518" s="4">
        <v>42887</v>
      </c>
      <c r="I518" s="4">
        <v>43101</v>
      </c>
      <c r="J518" s="16">
        <v>2470.87</v>
      </c>
      <c r="L518" s="2"/>
      <c r="N518" s="2"/>
      <c r="P518" s="2"/>
      <c r="R518" s="2"/>
    </row>
    <row r="519" spans="1:18" ht="30" x14ac:dyDescent="0.25">
      <c r="A519" s="3" t="s">
        <v>449</v>
      </c>
      <c r="B519" s="3" t="s">
        <v>55</v>
      </c>
      <c r="C519" s="12" t="s">
        <v>450</v>
      </c>
      <c r="D519" s="12" t="s">
        <v>451</v>
      </c>
      <c r="E519" s="3" t="s">
        <v>4</v>
      </c>
      <c r="F519" s="12" t="s">
        <v>452</v>
      </c>
      <c r="G519" s="3">
        <v>301</v>
      </c>
      <c r="H519" s="4">
        <v>42892</v>
      </c>
      <c r="I519" s="4">
        <v>43044</v>
      </c>
      <c r="J519" s="16">
        <v>348.97</v>
      </c>
      <c r="L519" s="2"/>
      <c r="N519" s="2"/>
      <c r="P519" s="2"/>
      <c r="R519" s="2"/>
    </row>
    <row r="520" spans="1:18" ht="30" x14ac:dyDescent="0.25">
      <c r="A520" s="3" t="s">
        <v>485</v>
      </c>
      <c r="B520" s="3" t="s">
        <v>55</v>
      </c>
      <c r="C520" s="12" t="s">
        <v>482</v>
      </c>
      <c r="D520" s="12" t="s">
        <v>483</v>
      </c>
      <c r="E520" s="3" t="s">
        <v>4</v>
      </c>
      <c r="F520" s="12" t="s">
        <v>484</v>
      </c>
      <c r="G520" s="3">
        <v>7700</v>
      </c>
      <c r="H520" s="4">
        <v>42914</v>
      </c>
      <c r="I520" s="4">
        <v>43124</v>
      </c>
      <c r="J520" s="16">
        <v>742.42</v>
      </c>
      <c r="L520" s="2"/>
      <c r="N520" s="2"/>
      <c r="P520" s="2"/>
      <c r="R520" s="2"/>
    </row>
    <row r="521" spans="1:18" ht="30" x14ac:dyDescent="0.25">
      <c r="A521" s="3" t="s">
        <v>486</v>
      </c>
      <c r="B521" s="3" t="s">
        <v>55</v>
      </c>
      <c r="C521" s="12" t="s">
        <v>487</v>
      </c>
      <c r="D521" s="12" t="s">
        <v>488</v>
      </c>
      <c r="E521" s="3" t="s">
        <v>4</v>
      </c>
      <c r="F521" s="12" t="s">
        <v>489</v>
      </c>
      <c r="G521" s="3" t="s">
        <v>490</v>
      </c>
      <c r="H521" s="4">
        <v>43025</v>
      </c>
      <c r="I521" s="4">
        <v>43124</v>
      </c>
      <c r="J521" s="16">
        <v>18592.919999999998</v>
      </c>
      <c r="L521" s="2"/>
      <c r="N521" s="2"/>
      <c r="P521" s="2"/>
      <c r="R521" s="2"/>
    </row>
    <row r="522" spans="1:18" ht="30" x14ac:dyDescent="0.25">
      <c r="A522" s="3" t="s">
        <v>521</v>
      </c>
      <c r="B522" s="3" t="s">
        <v>55</v>
      </c>
      <c r="C522" s="12" t="s">
        <v>522</v>
      </c>
      <c r="D522" s="12" t="s">
        <v>523</v>
      </c>
      <c r="E522" s="3" t="s">
        <v>2</v>
      </c>
      <c r="F522" s="12" t="s">
        <v>524</v>
      </c>
      <c r="G522" s="3" t="s">
        <v>525</v>
      </c>
      <c r="H522" s="4">
        <v>43139</v>
      </c>
      <c r="I522" s="4">
        <v>43346</v>
      </c>
      <c r="J522" s="16">
        <v>1180.3499999999999</v>
      </c>
      <c r="L522" s="2"/>
      <c r="N522" s="2"/>
      <c r="P522" s="2"/>
      <c r="R522" s="2"/>
    </row>
    <row r="523" spans="1:18" ht="30" x14ac:dyDescent="0.25">
      <c r="A523" s="3" t="s">
        <v>694</v>
      </c>
      <c r="B523" s="3" t="s">
        <v>55</v>
      </c>
      <c r="C523" s="12" t="s">
        <v>695</v>
      </c>
      <c r="D523" s="12" t="s">
        <v>696</v>
      </c>
      <c r="E523" s="3" t="s">
        <v>2</v>
      </c>
      <c r="F523" s="12" t="s">
        <v>50</v>
      </c>
      <c r="G523" s="3" t="s">
        <v>697</v>
      </c>
      <c r="H523" s="4">
        <v>43117</v>
      </c>
      <c r="I523" s="4">
        <v>43136</v>
      </c>
      <c r="J523" s="16">
        <v>10036.540000000001</v>
      </c>
      <c r="L523" s="2"/>
      <c r="N523" s="2"/>
      <c r="P523" s="2"/>
      <c r="R523" s="2"/>
    </row>
    <row r="524" spans="1:18" ht="45" x14ac:dyDescent="0.25">
      <c r="A524" s="3" t="s">
        <v>805</v>
      </c>
      <c r="B524" s="3" t="s">
        <v>55</v>
      </c>
      <c r="C524" s="12" t="s">
        <v>806</v>
      </c>
      <c r="D524" s="12" t="s">
        <v>807</v>
      </c>
      <c r="E524" s="3" t="s">
        <v>2</v>
      </c>
      <c r="F524" s="12" t="s">
        <v>240</v>
      </c>
      <c r="G524" s="3" t="s">
        <v>203</v>
      </c>
      <c r="H524" s="4">
        <v>43076</v>
      </c>
      <c r="I524" s="4">
        <v>43290</v>
      </c>
      <c r="J524" s="16">
        <v>595.22</v>
      </c>
      <c r="L524" s="2"/>
      <c r="N524" s="2"/>
      <c r="P524" s="2"/>
      <c r="R524" s="2"/>
    </row>
    <row r="525" spans="1:18" ht="30" x14ac:dyDescent="0.25">
      <c r="A525" s="3" t="s">
        <v>814</v>
      </c>
      <c r="B525" s="3" t="s">
        <v>55</v>
      </c>
      <c r="C525" s="12" t="s">
        <v>815</v>
      </c>
      <c r="D525" s="12" t="s">
        <v>816</v>
      </c>
      <c r="E525" s="3" t="s">
        <v>4</v>
      </c>
      <c r="F525" s="12" t="s">
        <v>27</v>
      </c>
      <c r="G525" s="3" t="s">
        <v>817</v>
      </c>
      <c r="H525" s="4">
        <v>43087</v>
      </c>
      <c r="I525" s="4">
        <v>43119</v>
      </c>
      <c r="J525" s="16">
        <v>35110.31</v>
      </c>
      <c r="L525" s="2"/>
      <c r="N525" s="2"/>
      <c r="P525" s="2"/>
      <c r="R525" s="2"/>
    </row>
    <row r="526" spans="1:18" ht="30" x14ac:dyDescent="0.25">
      <c r="A526" s="3" t="s">
        <v>818</v>
      </c>
      <c r="B526" s="3" t="s">
        <v>55</v>
      </c>
      <c r="C526" s="12" t="s">
        <v>630</v>
      </c>
      <c r="D526" s="12" t="s">
        <v>631</v>
      </c>
      <c r="E526" s="3" t="s">
        <v>2</v>
      </c>
      <c r="F526" s="12" t="s">
        <v>26</v>
      </c>
      <c r="G526" s="3" t="s">
        <v>632</v>
      </c>
      <c r="H526" s="4">
        <v>43255</v>
      </c>
      <c r="I526" s="4">
        <v>43418</v>
      </c>
      <c r="J526" s="16">
        <v>12174.85</v>
      </c>
      <c r="L526" s="2"/>
      <c r="N526" s="2"/>
      <c r="P526" s="2"/>
      <c r="R526" s="2"/>
    </row>
    <row r="527" spans="1:18" ht="30" x14ac:dyDescent="0.25">
      <c r="A527" s="3" t="s">
        <v>904</v>
      </c>
      <c r="B527" s="3" t="s">
        <v>55</v>
      </c>
      <c r="C527" s="12" t="s">
        <v>905</v>
      </c>
      <c r="D527" s="12" t="s">
        <v>813</v>
      </c>
      <c r="E527" s="3" t="s">
        <v>2</v>
      </c>
      <c r="F527" s="12" t="s">
        <v>50</v>
      </c>
      <c r="G527" s="3">
        <v>18701</v>
      </c>
      <c r="H527" s="4">
        <v>43146</v>
      </c>
      <c r="I527" s="4">
        <v>43364</v>
      </c>
      <c r="J527" s="16">
        <v>15481</v>
      </c>
      <c r="L527" s="2"/>
      <c r="N527" s="2"/>
      <c r="P527" s="2"/>
      <c r="R527" s="2"/>
    </row>
    <row r="528" spans="1:18" x14ac:dyDescent="0.25">
      <c r="A528" s="3" t="s">
        <v>924</v>
      </c>
      <c r="B528" s="3" t="s">
        <v>55</v>
      </c>
      <c r="C528" s="12" t="s">
        <v>879</v>
      </c>
      <c r="D528" s="12" t="s">
        <v>880</v>
      </c>
      <c r="E528" s="3" t="s">
        <v>4</v>
      </c>
      <c r="F528" s="12" t="s">
        <v>210</v>
      </c>
      <c r="G528" s="3">
        <v>3501</v>
      </c>
      <c r="H528" s="4">
        <v>43152</v>
      </c>
      <c r="I528" s="4">
        <v>43289</v>
      </c>
      <c r="J528" s="16">
        <v>236.46</v>
      </c>
      <c r="L528" s="2"/>
      <c r="N528" s="2"/>
      <c r="P528" s="2"/>
      <c r="R528" s="2"/>
    </row>
    <row r="529" spans="1:18" ht="45" x14ac:dyDescent="0.25">
      <c r="A529" s="3" t="s">
        <v>967</v>
      </c>
      <c r="B529" s="3" t="s">
        <v>55</v>
      </c>
      <c r="C529" s="12" t="s">
        <v>968</v>
      </c>
      <c r="D529" s="12" t="s">
        <v>969</v>
      </c>
      <c r="E529" s="3" t="s">
        <v>135</v>
      </c>
      <c r="F529" s="12" t="s">
        <v>489</v>
      </c>
      <c r="G529" s="3" t="s">
        <v>970</v>
      </c>
      <c r="H529" s="4">
        <v>43195</v>
      </c>
      <c r="I529" s="4">
        <v>43406</v>
      </c>
      <c r="J529" s="16">
        <v>74548.02</v>
      </c>
      <c r="L529" s="2"/>
      <c r="N529" s="2"/>
      <c r="P529" s="2"/>
      <c r="R529" s="2"/>
    </row>
    <row r="530" spans="1:18" ht="30" x14ac:dyDescent="0.25">
      <c r="A530" s="3" t="s">
        <v>818</v>
      </c>
      <c r="B530" s="3" t="s">
        <v>55</v>
      </c>
      <c r="C530" s="12" t="s">
        <v>630</v>
      </c>
      <c r="D530" s="12" t="s">
        <v>631</v>
      </c>
      <c r="E530" s="3" t="s">
        <v>2</v>
      </c>
      <c r="F530" s="12" t="s">
        <v>26</v>
      </c>
      <c r="G530" s="3" t="s">
        <v>632</v>
      </c>
      <c r="H530" s="4">
        <v>43255</v>
      </c>
      <c r="I530" s="4">
        <v>43418</v>
      </c>
      <c r="J530" s="16">
        <v>12174.85</v>
      </c>
      <c r="L530" s="2"/>
      <c r="N530" s="2"/>
      <c r="P530" s="2"/>
      <c r="R530" s="2"/>
    </row>
    <row r="531" spans="1:18" ht="30" x14ac:dyDescent="0.25">
      <c r="A531" s="3" t="s">
        <v>1053</v>
      </c>
      <c r="B531" s="3" t="s">
        <v>55</v>
      </c>
      <c r="C531" s="12" t="s">
        <v>482</v>
      </c>
      <c r="D531" s="12" t="s">
        <v>483</v>
      </c>
      <c r="E531" s="3" t="s">
        <v>4</v>
      </c>
      <c r="F531" s="12" t="s">
        <v>484</v>
      </c>
      <c r="G531" s="3">
        <v>7700</v>
      </c>
      <c r="H531" s="4">
        <v>43229</v>
      </c>
      <c r="I531" s="4">
        <v>43440</v>
      </c>
      <c r="J531" s="16">
        <v>1503.52</v>
      </c>
      <c r="L531" s="2"/>
      <c r="N531" s="2"/>
      <c r="P531" s="2"/>
      <c r="R531" s="2"/>
    </row>
    <row r="532" spans="1:18" ht="30" x14ac:dyDescent="0.25">
      <c r="A532" s="3" t="s">
        <v>1088</v>
      </c>
      <c r="B532" s="3" t="s">
        <v>55</v>
      </c>
      <c r="C532" s="12" t="s">
        <v>1089</v>
      </c>
      <c r="D532" s="12" t="s">
        <v>1090</v>
      </c>
      <c r="E532" s="3" t="s">
        <v>176</v>
      </c>
      <c r="F532" s="12" t="s">
        <v>227</v>
      </c>
      <c r="G532" s="3" t="s">
        <v>48</v>
      </c>
      <c r="H532" s="4">
        <v>43234</v>
      </c>
      <c r="I532" s="4">
        <v>43296</v>
      </c>
      <c r="J532" s="16">
        <v>190.44</v>
      </c>
      <c r="L532" s="2"/>
      <c r="N532" s="2"/>
      <c r="P532" s="2"/>
      <c r="R532" s="2"/>
    </row>
    <row r="533" spans="1:18" ht="30" x14ac:dyDescent="0.25">
      <c r="A533" s="3" t="s">
        <v>904</v>
      </c>
      <c r="B533" s="3" t="s">
        <v>55</v>
      </c>
      <c r="C533" s="12" t="s">
        <v>905</v>
      </c>
      <c r="D533" s="12" t="s">
        <v>813</v>
      </c>
      <c r="E533" s="3" t="s">
        <v>2</v>
      </c>
      <c r="F533" s="12" t="s">
        <v>50</v>
      </c>
      <c r="G533" s="3">
        <v>18701</v>
      </c>
      <c r="H533" s="4">
        <v>43146</v>
      </c>
      <c r="I533" s="4">
        <v>43364</v>
      </c>
      <c r="J533" s="16">
        <v>15481</v>
      </c>
      <c r="L533" s="2"/>
      <c r="N533" s="2"/>
      <c r="P533" s="2"/>
      <c r="R533" s="2"/>
    </row>
    <row r="534" spans="1:18" x14ac:dyDescent="0.25">
      <c r="A534" s="3" t="s">
        <v>1122</v>
      </c>
      <c r="B534" s="3" t="s">
        <v>55</v>
      </c>
      <c r="C534" s="12" t="s">
        <v>1123</v>
      </c>
      <c r="D534" s="12" t="s">
        <v>1124</v>
      </c>
      <c r="E534" s="3" t="s">
        <v>87</v>
      </c>
      <c r="F534" s="12" t="s">
        <v>1125</v>
      </c>
      <c r="G534" s="3" t="s">
        <v>172</v>
      </c>
      <c r="H534" s="4">
        <v>43433</v>
      </c>
      <c r="I534" s="4">
        <v>43584</v>
      </c>
      <c r="J534" s="16">
        <v>12099.33</v>
      </c>
      <c r="L534" s="2"/>
      <c r="N534" s="2"/>
      <c r="P534" s="2"/>
      <c r="R534" s="2"/>
    </row>
    <row r="535" spans="1:18" ht="30" x14ac:dyDescent="0.25">
      <c r="A535" s="3" t="s">
        <v>1163</v>
      </c>
      <c r="B535" s="3" t="s">
        <v>55</v>
      </c>
      <c r="C535" s="12" t="s">
        <v>361</v>
      </c>
      <c r="D535" s="12" t="s">
        <v>1164</v>
      </c>
      <c r="E535" s="3" t="s">
        <v>2</v>
      </c>
      <c r="F535" s="12" t="s">
        <v>185</v>
      </c>
      <c r="G535" s="3" t="s">
        <v>1165</v>
      </c>
      <c r="H535" s="4">
        <v>43283</v>
      </c>
      <c r="I535" s="4">
        <v>43426</v>
      </c>
      <c r="J535" s="16">
        <v>3783.2</v>
      </c>
      <c r="L535" s="2"/>
      <c r="N535" s="2"/>
      <c r="P535" s="2"/>
      <c r="R535" s="2"/>
    </row>
    <row r="536" spans="1:18" ht="30" x14ac:dyDescent="0.25">
      <c r="A536" s="3" t="s">
        <v>1195</v>
      </c>
      <c r="B536" s="3" t="s">
        <v>55</v>
      </c>
      <c r="C536" s="12" t="s">
        <v>815</v>
      </c>
      <c r="D536" s="12" t="s">
        <v>1196</v>
      </c>
      <c r="E536" s="3" t="s">
        <v>4</v>
      </c>
      <c r="F536" s="12" t="s">
        <v>537</v>
      </c>
      <c r="G536" s="3">
        <v>11354</v>
      </c>
      <c r="H536" s="4">
        <v>43293</v>
      </c>
      <c r="I536" s="4">
        <v>43357</v>
      </c>
      <c r="J536" s="16">
        <v>673</v>
      </c>
      <c r="L536" s="2"/>
      <c r="N536" s="2"/>
      <c r="P536" s="2"/>
      <c r="R536" s="2"/>
    </row>
    <row r="537" spans="1:18" ht="45" x14ac:dyDescent="0.25">
      <c r="A537" s="3" t="s">
        <v>1265</v>
      </c>
      <c r="B537" s="3" t="s">
        <v>55</v>
      </c>
      <c r="C537" s="12" t="s">
        <v>1266</v>
      </c>
      <c r="D537" s="12" t="s">
        <v>1267</v>
      </c>
      <c r="E537" s="3" t="s">
        <v>2</v>
      </c>
      <c r="F537" s="12" t="s">
        <v>341</v>
      </c>
      <c r="G537" s="3">
        <v>140</v>
      </c>
      <c r="H537" s="4">
        <v>43320</v>
      </c>
      <c r="I537" s="4">
        <v>43471</v>
      </c>
      <c r="J537" s="16">
        <v>943.38</v>
      </c>
      <c r="L537" s="2"/>
      <c r="N537" s="2"/>
      <c r="P537" s="2"/>
      <c r="R537" s="2"/>
    </row>
    <row r="538" spans="1:18" ht="45" x14ac:dyDescent="0.25">
      <c r="A538" s="3" t="s">
        <v>1268</v>
      </c>
      <c r="B538" s="3" t="s">
        <v>55</v>
      </c>
      <c r="C538" s="12" t="s">
        <v>1269</v>
      </c>
      <c r="D538" s="12" t="s">
        <v>1270</v>
      </c>
      <c r="E538" s="3" t="s">
        <v>2</v>
      </c>
      <c r="F538" s="12" t="s">
        <v>341</v>
      </c>
      <c r="G538" s="3" t="s">
        <v>1271</v>
      </c>
      <c r="H538" s="4">
        <v>43320</v>
      </c>
      <c r="I538" s="4">
        <v>43471</v>
      </c>
      <c r="J538" s="16">
        <v>235</v>
      </c>
      <c r="L538" s="2"/>
      <c r="N538" s="2"/>
      <c r="P538" s="2"/>
      <c r="R538" s="2"/>
    </row>
    <row r="539" spans="1:18" ht="30" x14ac:dyDescent="0.25">
      <c r="A539" s="3" t="s">
        <v>1289</v>
      </c>
      <c r="B539" s="3" t="s">
        <v>55</v>
      </c>
      <c r="C539" s="12" t="s">
        <v>1290</v>
      </c>
      <c r="D539" s="12" t="s">
        <v>1291</v>
      </c>
      <c r="E539" s="3" t="s">
        <v>10</v>
      </c>
      <c r="F539" s="12" t="s">
        <v>240</v>
      </c>
      <c r="G539" s="3" t="s">
        <v>1292</v>
      </c>
      <c r="H539" s="4">
        <v>43333</v>
      </c>
      <c r="I539" s="4">
        <v>43484</v>
      </c>
      <c r="J539" s="16">
        <v>507.09</v>
      </c>
      <c r="L539" s="2"/>
      <c r="N539" s="2"/>
      <c r="P539" s="2"/>
      <c r="R539" s="2"/>
    </row>
    <row r="540" spans="1:18" ht="30" x14ac:dyDescent="0.25">
      <c r="A540" s="3" t="s">
        <v>1324</v>
      </c>
      <c r="B540" s="3" t="s">
        <v>55</v>
      </c>
      <c r="C540" s="12" t="s">
        <v>1325</v>
      </c>
      <c r="D540" s="12" t="s">
        <v>1326</v>
      </c>
      <c r="E540" s="3" t="s">
        <v>4</v>
      </c>
      <c r="F540" s="12" t="s">
        <v>341</v>
      </c>
      <c r="G540" s="3">
        <v>111</v>
      </c>
      <c r="H540" s="4">
        <v>43350</v>
      </c>
      <c r="I540" s="4">
        <v>43503</v>
      </c>
      <c r="J540" s="16">
        <v>293.32</v>
      </c>
      <c r="L540" s="2"/>
      <c r="N540" s="2"/>
      <c r="P540" s="2"/>
      <c r="R540" s="2"/>
    </row>
    <row r="541" spans="1:18" ht="30" x14ac:dyDescent="0.25">
      <c r="A541" s="3" t="s">
        <v>1327</v>
      </c>
      <c r="B541" s="3" t="s">
        <v>55</v>
      </c>
      <c r="C541" s="12" t="s">
        <v>1328</v>
      </c>
      <c r="D541" s="12" t="s">
        <v>1329</v>
      </c>
      <c r="E541" s="3" t="s">
        <v>4</v>
      </c>
      <c r="F541" s="12" t="s">
        <v>198</v>
      </c>
      <c r="G541" s="3">
        <v>313</v>
      </c>
      <c r="H541" s="4">
        <v>43413</v>
      </c>
      <c r="I541" s="4">
        <v>43566</v>
      </c>
      <c r="J541" s="16">
        <v>7607</v>
      </c>
      <c r="L541" s="2"/>
      <c r="N541" s="2"/>
      <c r="P541" s="2"/>
      <c r="R541" s="2"/>
    </row>
    <row r="542" spans="1:18" x14ac:dyDescent="0.25">
      <c r="A542" s="3" t="s">
        <v>1333</v>
      </c>
      <c r="B542" s="3" t="s">
        <v>55</v>
      </c>
      <c r="C542" s="12" t="s">
        <v>1334</v>
      </c>
      <c r="D542" s="12" t="s">
        <v>1335</v>
      </c>
      <c r="E542" s="3" t="s">
        <v>4</v>
      </c>
      <c r="F542" s="12" t="s">
        <v>507</v>
      </c>
      <c r="G542" s="3" t="s">
        <v>252</v>
      </c>
      <c r="H542" s="4">
        <v>43353</v>
      </c>
      <c r="I542" s="4">
        <v>43504</v>
      </c>
      <c r="J542" s="16">
        <v>364.6</v>
      </c>
      <c r="L542" s="2"/>
      <c r="N542" s="2"/>
      <c r="P542" s="2"/>
      <c r="R542" s="2"/>
    </row>
    <row r="543" spans="1:18" ht="30" x14ac:dyDescent="0.25">
      <c r="A543" s="3" t="s">
        <v>1364</v>
      </c>
      <c r="B543" s="3" t="s">
        <v>55</v>
      </c>
      <c r="C543" s="12" t="s">
        <v>1365</v>
      </c>
      <c r="D543" s="12" t="s">
        <v>1366</v>
      </c>
      <c r="E543" s="3" t="s">
        <v>2</v>
      </c>
      <c r="F543" s="12" t="s">
        <v>780</v>
      </c>
      <c r="G543" s="3" t="s">
        <v>1367</v>
      </c>
      <c r="H543" s="4">
        <v>43370</v>
      </c>
      <c r="I543" s="4">
        <v>43521</v>
      </c>
      <c r="J543" s="16">
        <v>3919.53</v>
      </c>
      <c r="L543" s="2"/>
      <c r="N543" s="2"/>
      <c r="P543" s="2"/>
      <c r="R543" s="2"/>
    </row>
    <row r="544" spans="1:18" ht="30" x14ac:dyDescent="0.25">
      <c r="A544" s="3" t="s">
        <v>1375</v>
      </c>
      <c r="B544" s="3" t="s">
        <v>55</v>
      </c>
      <c r="C544" s="12" t="s">
        <v>555</v>
      </c>
      <c r="D544" s="12" t="s">
        <v>1376</v>
      </c>
      <c r="E544" s="3" t="s">
        <v>2</v>
      </c>
      <c r="F544" s="12" t="s">
        <v>50</v>
      </c>
      <c r="G544" s="3">
        <v>11364</v>
      </c>
      <c r="H544" s="4">
        <v>43377</v>
      </c>
      <c r="I544" s="4">
        <v>43528</v>
      </c>
      <c r="J544" s="16">
        <v>70.680000000000007</v>
      </c>
      <c r="L544" s="2"/>
      <c r="N544" s="2"/>
      <c r="P544" s="2"/>
      <c r="R544" s="2"/>
    </row>
    <row r="545" spans="1:18" ht="30" x14ac:dyDescent="0.25">
      <c r="A545" s="3" t="s">
        <v>1399</v>
      </c>
      <c r="B545" s="3" t="s">
        <v>55</v>
      </c>
      <c r="C545" s="12" t="s">
        <v>1400</v>
      </c>
      <c r="D545" s="12" t="s">
        <v>1401</v>
      </c>
      <c r="E545" s="3" t="s">
        <v>2</v>
      </c>
      <c r="F545" s="12" t="s">
        <v>524</v>
      </c>
      <c r="G545" s="3" t="s">
        <v>1402</v>
      </c>
      <c r="H545" s="4">
        <v>43496</v>
      </c>
      <c r="I545" s="4">
        <v>43538</v>
      </c>
      <c r="J545" s="16">
        <v>3588.99</v>
      </c>
      <c r="L545" s="2"/>
      <c r="N545" s="2"/>
      <c r="P545" s="2"/>
      <c r="R545" s="2"/>
    </row>
    <row r="546" spans="1:18" ht="30" x14ac:dyDescent="0.25">
      <c r="A546" s="3" t="s">
        <v>1327</v>
      </c>
      <c r="B546" s="3" t="s">
        <v>55</v>
      </c>
      <c r="C546" s="12" t="s">
        <v>1328</v>
      </c>
      <c r="D546" s="12" t="s">
        <v>1329</v>
      </c>
      <c r="E546" s="3" t="s">
        <v>4</v>
      </c>
      <c r="F546" s="12" t="s">
        <v>198</v>
      </c>
      <c r="G546" s="3">
        <v>313</v>
      </c>
      <c r="H546" s="4">
        <v>43413</v>
      </c>
      <c r="I546" s="4">
        <v>43566</v>
      </c>
      <c r="J546" s="16">
        <v>7607</v>
      </c>
      <c r="L546" s="2"/>
      <c r="N546" s="2"/>
      <c r="P546" s="2"/>
      <c r="R546" s="2"/>
    </row>
    <row r="547" spans="1:18" ht="30" x14ac:dyDescent="0.25">
      <c r="A547" s="3" t="s">
        <v>1471</v>
      </c>
      <c r="B547" s="3" t="s">
        <v>55</v>
      </c>
      <c r="C547" s="12" t="s">
        <v>1472</v>
      </c>
      <c r="D547" s="12" t="s">
        <v>1473</v>
      </c>
      <c r="E547" s="3" t="s">
        <v>4</v>
      </c>
      <c r="F547" s="12" t="s">
        <v>27</v>
      </c>
      <c r="G547" s="3" t="s">
        <v>1474</v>
      </c>
      <c r="H547" s="4">
        <v>43413</v>
      </c>
      <c r="I547" s="4">
        <v>43446</v>
      </c>
      <c r="J547" s="16">
        <v>85693.4</v>
      </c>
      <c r="L547" s="2"/>
      <c r="N547" s="2"/>
      <c r="P547" s="2"/>
      <c r="R547" s="2"/>
    </row>
    <row r="548" spans="1:18" ht="30" x14ac:dyDescent="0.25">
      <c r="A548" s="3" t="s">
        <v>1518</v>
      </c>
      <c r="B548" s="3" t="s">
        <v>55</v>
      </c>
      <c r="C548" s="12" t="s">
        <v>257</v>
      </c>
      <c r="D548" s="12" t="s">
        <v>1519</v>
      </c>
      <c r="E548" s="3" t="s">
        <v>66</v>
      </c>
      <c r="F548" s="12" t="s">
        <v>1520</v>
      </c>
      <c r="G548" s="3">
        <v>20902</v>
      </c>
      <c r="H548" s="4">
        <v>43543</v>
      </c>
      <c r="I548" s="4">
        <v>43682</v>
      </c>
      <c r="J548" s="16">
        <v>57238.17</v>
      </c>
      <c r="L548" s="2"/>
      <c r="N548" s="2"/>
      <c r="P548" s="2"/>
      <c r="R548" s="2"/>
    </row>
    <row r="549" spans="1:18" ht="30" x14ac:dyDescent="0.25">
      <c r="A549" s="3" t="s">
        <v>1524</v>
      </c>
      <c r="B549" s="3" t="s">
        <v>55</v>
      </c>
      <c r="C549" s="12" t="s">
        <v>1525</v>
      </c>
      <c r="D549" s="12" t="s">
        <v>1526</v>
      </c>
      <c r="E549" s="3" t="s">
        <v>4</v>
      </c>
      <c r="F549" s="12" t="s">
        <v>27</v>
      </c>
      <c r="G549" s="3" t="s">
        <v>1527</v>
      </c>
      <c r="H549" s="4">
        <v>43453</v>
      </c>
      <c r="I549" s="4">
        <v>43484</v>
      </c>
      <c r="J549" s="16">
        <v>2808</v>
      </c>
      <c r="L549" s="2"/>
      <c r="N549" s="2"/>
      <c r="P549" s="2"/>
      <c r="R549" s="2"/>
    </row>
    <row r="550" spans="1:18" ht="30" x14ac:dyDescent="0.25">
      <c r="A550" s="3" t="s">
        <v>1589</v>
      </c>
      <c r="B550" s="3" t="s">
        <v>55</v>
      </c>
      <c r="C550" s="12" t="s">
        <v>482</v>
      </c>
      <c r="D550" s="12" t="s">
        <v>483</v>
      </c>
      <c r="E550" s="3" t="s">
        <v>4</v>
      </c>
      <c r="F550" s="12" t="s">
        <v>484</v>
      </c>
      <c r="G550" s="3">
        <v>7700</v>
      </c>
      <c r="H550" s="4">
        <v>43543</v>
      </c>
      <c r="I550" s="4">
        <v>43667</v>
      </c>
      <c r="J550" s="16">
        <v>465.5</v>
      </c>
      <c r="L550" s="2"/>
      <c r="N550" s="2"/>
      <c r="P550" s="2"/>
      <c r="R550" s="2"/>
    </row>
    <row r="551" spans="1:18" ht="45" x14ac:dyDescent="0.25">
      <c r="A551" s="3" t="s">
        <v>1637</v>
      </c>
      <c r="B551" s="3" t="s">
        <v>55</v>
      </c>
      <c r="C551" s="12" t="s">
        <v>1638</v>
      </c>
      <c r="D551" s="12" t="s">
        <v>1639</v>
      </c>
      <c r="E551" s="3" t="s">
        <v>4</v>
      </c>
      <c r="F551" s="12" t="s">
        <v>289</v>
      </c>
      <c r="G551" s="3" t="s">
        <v>1640</v>
      </c>
      <c r="H551" s="4">
        <v>43550</v>
      </c>
      <c r="I551" s="4">
        <v>43702</v>
      </c>
      <c r="J551" s="16">
        <v>163.27000000000001</v>
      </c>
      <c r="L551" s="2"/>
      <c r="N551" s="2"/>
      <c r="P551" s="2"/>
      <c r="R551" s="2"/>
    </row>
    <row r="552" spans="1:18" ht="30" x14ac:dyDescent="0.25">
      <c r="A552" s="3" t="s">
        <v>1641</v>
      </c>
      <c r="B552" s="3" t="s">
        <v>55</v>
      </c>
      <c r="C552" s="12" t="s">
        <v>1642</v>
      </c>
      <c r="D552" s="12" t="s">
        <v>1643</v>
      </c>
      <c r="E552" s="3" t="s">
        <v>4</v>
      </c>
      <c r="F552" s="12" t="s">
        <v>518</v>
      </c>
      <c r="G552" s="3" t="s">
        <v>1142</v>
      </c>
      <c r="H552" s="4">
        <v>43552</v>
      </c>
      <c r="I552" s="4">
        <v>43676</v>
      </c>
      <c r="J552" s="16">
        <v>1057.42</v>
      </c>
      <c r="L552" s="2"/>
      <c r="N552" s="2"/>
      <c r="P552" s="2"/>
      <c r="R552" s="2"/>
    </row>
    <row r="553" spans="1:18" ht="30" x14ac:dyDescent="0.25">
      <c r="A553" s="3" t="s">
        <v>1644</v>
      </c>
      <c r="B553" s="3" t="s">
        <v>55</v>
      </c>
      <c r="C553" s="12" t="s">
        <v>1645</v>
      </c>
      <c r="D553" s="12" t="s">
        <v>1646</v>
      </c>
      <c r="E553" s="3" t="s">
        <v>4</v>
      </c>
      <c r="F553" s="12" t="s">
        <v>518</v>
      </c>
      <c r="G553" s="3" t="s">
        <v>1647</v>
      </c>
      <c r="H553" s="4">
        <v>43553</v>
      </c>
      <c r="I553" s="4">
        <v>43677</v>
      </c>
      <c r="J553" s="16">
        <v>2571.39</v>
      </c>
      <c r="L553" s="2"/>
      <c r="N553" s="2"/>
      <c r="P553" s="2"/>
      <c r="R553" s="2"/>
    </row>
    <row r="554" spans="1:18" ht="30" x14ac:dyDescent="0.25">
      <c r="A554" s="3" t="s">
        <v>132</v>
      </c>
      <c r="B554" s="3" t="s">
        <v>11</v>
      </c>
      <c r="C554" s="12" t="s">
        <v>133</v>
      </c>
      <c r="D554" s="12" t="s">
        <v>134</v>
      </c>
      <c r="E554" s="3" t="s">
        <v>4</v>
      </c>
      <c r="F554" s="12" t="s">
        <v>12</v>
      </c>
      <c r="G554" s="3">
        <v>908</v>
      </c>
      <c r="H554" s="4">
        <v>42783</v>
      </c>
      <c r="I554" s="4">
        <v>42847</v>
      </c>
      <c r="J554" s="16">
        <v>95.22</v>
      </c>
      <c r="L554" s="2"/>
      <c r="N554" s="2"/>
      <c r="P554" s="2"/>
      <c r="R554" s="2"/>
    </row>
    <row r="555" spans="1:18" ht="30" x14ac:dyDescent="0.25">
      <c r="A555" s="3" t="s">
        <v>795</v>
      </c>
      <c r="B555" s="3" t="s">
        <v>11</v>
      </c>
      <c r="C555" s="12" t="s">
        <v>796</v>
      </c>
      <c r="D555" s="12" t="s">
        <v>797</v>
      </c>
      <c r="E555" s="3" t="s">
        <v>4</v>
      </c>
      <c r="F555" s="12" t="s">
        <v>537</v>
      </c>
      <c r="G555" s="3" t="s">
        <v>798</v>
      </c>
      <c r="H555" s="4">
        <v>43067</v>
      </c>
      <c r="I555" s="4">
        <v>43098</v>
      </c>
      <c r="J555" s="16">
        <v>8635.5</v>
      </c>
      <c r="L555" s="2"/>
      <c r="N555" s="2"/>
      <c r="P555" s="2"/>
      <c r="R555" s="2"/>
    </row>
    <row r="556" spans="1:18" ht="45" x14ac:dyDescent="0.25">
      <c r="A556" s="3" t="s">
        <v>824</v>
      </c>
      <c r="B556" s="3" t="s">
        <v>11</v>
      </c>
      <c r="C556" s="12" t="s">
        <v>825</v>
      </c>
      <c r="D556" s="12" t="s">
        <v>826</v>
      </c>
      <c r="E556" s="3" t="s">
        <v>2</v>
      </c>
      <c r="F556" s="12" t="s">
        <v>185</v>
      </c>
      <c r="G556" s="3" t="s">
        <v>827</v>
      </c>
      <c r="H556" s="4">
        <v>43090</v>
      </c>
      <c r="I556" s="4">
        <v>43124</v>
      </c>
      <c r="J556" s="16">
        <v>1757.41</v>
      </c>
      <c r="L556" s="2"/>
      <c r="N556" s="2"/>
      <c r="P556" s="2"/>
      <c r="R556" s="2"/>
    </row>
    <row r="557" spans="1:18" ht="30" x14ac:dyDescent="0.25">
      <c r="A557" s="3" t="s">
        <v>936</v>
      </c>
      <c r="B557" s="3" t="s">
        <v>11</v>
      </c>
      <c r="C557" s="12" t="s">
        <v>569</v>
      </c>
      <c r="D557" s="12" t="s">
        <v>937</v>
      </c>
      <c r="E557" s="3" t="s">
        <v>4</v>
      </c>
      <c r="F557" s="12" t="s">
        <v>92</v>
      </c>
      <c r="G557" s="3" t="s">
        <v>938</v>
      </c>
      <c r="H557" s="4">
        <v>43164</v>
      </c>
      <c r="I557" s="4">
        <v>43194</v>
      </c>
      <c r="J557" s="16">
        <v>42.77</v>
      </c>
      <c r="L557" s="2"/>
      <c r="N557" s="2"/>
      <c r="P557" s="2"/>
      <c r="R557" s="2"/>
    </row>
    <row r="558" spans="1:18" x14ac:dyDescent="0.25">
      <c r="A558" s="3" t="s">
        <v>1186</v>
      </c>
      <c r="B558" s="3" t="s">
        <v>11</v>
      </c>
      <c r="C558" s="12" t="s">
        <v>1187</v>
      </c>
      <c r="D558" s="12" t="s">
        <v>1188</v>
      </c>
      <c r="E558" s="3" t="s">
        <v>176</v>
      </c>
      <c r="F558" s="12" t="s">
        <v>234</v>
      </c>
      <c r="G558" s="3" t="s">
        <v>1189</v>
      </c>
      <c r="H558" s="4">
        <v>43287</v>
      </c>
      <c r="I558" s="4">
        <v>43320</v>
      </c>
      <c r="J558" s="16">
        <v>6828.06</v>
      </c>
      <c r="L558" s="2"/>
      <c r="N558" s="2"/>
      <c r="P558" s="2"/>
      <c r="R558" s="2"/>
    </row>
    <row r="559" spans="1:18" ht="30" x14ac:dyDescent="0.25">
      <c r="A559" s="3" t="s">
        <v>1190</v>
      </c>
      <c r="B559" s="3" t="s">
        <v>11</v>
      </c>
      <c r="C559" s="12" t="s">
        <v>1187</v>
      </c>
      <c r="D559" s="12" t="s">
        <v>1191</v>
      </c>
      <c r="E559" s="3" t="s">
        <v>176</v>
      </c>
      <c r="F559" s="12" t="s">
        <v>321</v>
      </c>
      <c r="G559" s="3" t="s">
        <v>1192</v>
      </c>
      <c r="H559" s="4">
        <v>43287</v>
      </c>
      <c r="I559" s="4">
        <v>43320</v>
      </c>
      <c r="J559" s="16">
        <v>5030.6000000000004</v>
      </c>
      <c r="L559" s="2"/>
      <c r="N559" s="2"/>
      <c r="P559" s="2"/>
      <c r="R559" s="2"/>
    </row>
    <row r="560" spans="1:18" ht="30" x14ac:dyDescent="0.25">
      <c r="A560" s="3" t="s">
        <v>1483</v>
      </c>
      <c r="B560" s="3" t="s">
        <v>11</v>
      </c>
      <c r="C560" s="12" t="s">
        <v>1484</v>
      </c>
      <c r="D560" s="12" t="s">
        <v>1485</v>
      </c>
      <c r="E560" s="3" t="s">
        <v>176</v>
      </c>
      <c r="F560" s="12" t="s">
        <v>227</v>
      </c>
      <c r="G560" s="3" t="s">
        <v>1486</v>
      </c>
      <c r="H560" s="4">
        <v>43444</v>
      </c>
      <c r="I560" s="4">
        <v>43476</v>
      </c>
      <c r="J560" s="16">
        <v>59.98</v>
      </c>
      <c r="L560" s="2"/>
      <c r="N560" s="2"/>
      <c r="P560" s="2"/>
      <c r="R560" s="2"/>
    </row>
    <row r="561" spans="1:18" ht="30" x14ac:dyDescent="0.25">
      <c r="A561" s="3" t="s">
        <v>1622</v>
      </c>
      <c r="B561" s="3" t="s">
        <v>11</v>
      </c>
      <c r="C561" s="12" t="s">
        <v>1422</v>
      </c>
      <c r="D561" s="12" t="s">
        <v>1623</v>
      </c>
      <c r="E561" s="3" t="s">
        <v>4</v>
      </c>
      <c r="F561" s="12" t="s">
        <v>687</v>
      </c>
      <c r="G561" s="3">
        <v>307</v>
      </c>
      <c r="H561" s="4">
        <v>43536</v>
      </c>
      <c r="I561" s="4">
        <v>43567</v>
      </c>
      <c r="J561" s="16">
        <v>32.71</v>
      </c>
      <c r="L561" s="2"/>
      <c r="N561" s="2"/>
      <c r="P561" s="2"/>
      <c r="R561" s="2"/>
    </row>
    <row r="562" spans="1:18" ht="30" x14ac:dyDescent="0.25">
      <c r="A562" s="3" t="s">
        <v>1229</v>
      </c>
      <c r="B562" s="3" t="s">
        <v>5</v>
      </c>
      <c r="C562" s="12" t="s">
        <v>1230</v>
      </c>
      <c r="D562" s="12" t="s">
        <v>1231</v>
      </c>
      <c r="E562" s="3" t="s">
        <v>2</v>
      </c>
      <c r="F562" s="12" t="s">
        <v>223</v>
      </c>
      <c r="G562" s="3">
        <v>11330</v>
      </c>
      <c r="H562" s="4">
        <v>43304</v>
      </c>
      <c r="I562" s="4">
        <v>43364</v>
      </c>
      <c r="J562" s="16">
        <v>55.5</v>
      </c>
      <c r="L562" s="2"/>
      <c r="N562" s="2"/>
      <c r="P562" s="2"/>
      <c r="R562" s="2"/>
    </row>
    <row r="563" spans="1:18" ht="30" x14ac:dyDescent="0.25">
      <c r="A563" s="3" t="s">
        <v>1112</v>
      </c>
      <c r="B563" s="3" t="s">
        <v>38</v>
      </c>
      <c r="C563" s="12" t="s">
        <v>1113</v>
      </c>
      <c r="D563" s="12" t="s">
        <v>1114</v>
      </c>
      <c r="E563" s="3" t="s">
        <v>10</v>
      </c>
      <c r="F563" s="12" t="s">
        <v>1115</v>
      </c>
      <c r="G563" s="3" t="s">
        <v>1116</v>
      </c>
      <c r="H563" s="4">
        <v>43250</v>
      </c>
      <c r="I563" s="4">
        <v>43281</v>
      </c>
      <c r="J563" s="16">
        <v>47.36</v>
      </c>
      <c r="L563" s="2"/>
      <c r="N563" s="2"/>
      <c r="P563" s="2"/>
      <c r="R563" s="2"/>
    </row>
    <row r="564" spans="1:18" ht="30" x14ac:dyDescent="0.25">
      <c r="A564" s="3" t="s">
        <v>1256</v>
      </c>
      <c r="B564" s="3" t="s">
        <v>38</v>
      </c>
      <c r="C564" s="12" t="s">
        <v>1257</v>
      </c>
      <c r="D564" s="12" t="s">
        <v>1258</v>
      </c>
      <c r="E564" s="3" t="s">
        <v>2</v>
      </c>
      <c r="F564" s="12" t="s">
        <v>185</v>
      </c>
      <c r="G564" s="3" t="s">
        <v>827</v>
      </c>
      <c r="H564" s="4">
        <v>43318</v>
      </c>
      <c r="I564" s="4">
        <v>43470</v>
      </c>
      <c r="J564" s="16">
        <v>24.77</v>
      </c>
      <c r="L564" s="2"/>
      <c r="N564" s="2"/>
      <c r="P564" s="2"/>
      <c r="R564" s="2"/>
    </row>
    <row r="565" spans="1:18" ht="30" x14ac:dyDescent="0.25">
      <c r="A565" s="3" t="s">
        <v>1413</v>
      </c>
      <c r="B565" s="3" t="s">
        <v>38</v>
      </c>
      <c r="C565" s="12" t="s">
        <v>1414</v>
      </c>
      <c r="D565" s="12" t="s">
        <v>1415</v>
      </c>
      <c r="E565" s="3" t="s">
        <v>4</v>
      </c>
      <c r="F565" s="12" t="s">
        <v>198</v>
      </c>
      <c r="G565" s="3">
        <v>345</v>
      </c>
      <c r="H565" s="4">
        <v>43396</v>
      </c>
      <c r="I565" s="4">
        <v>43548</v>
      </c>
      <c r="J565" s="16">
        <v>51.98</v>
      </c>
      <c r="L565" s="2"/>
      <c r="N565" s="2"/>
      <c r="P565" s="2"/>
      <c r="R565" s="2"/>
    </row>
    <row r="566" spans="1:18" x14ac:dyDescent="0.25">
      <c r="H566" s="1"/>
      <c r="I566" s="1"/>
      <c r="J566" s="17"/>
      <c r="L566" s="2"/>
      <c r="N566" s="2"/>
      <c r="P566" s="2"/>
      <c r="R566" s="2"/>
    </row>
    <row r="567" spans="1:18" x14ac:dyDescent="0.25">
      <c r="H567" s="1"/>
      <c r="I567" s="1"/>
      <c r="J567" s="17"/>
      <c r="L567" s="2"/>
      <c r="N567" s="2"/>
      <c r="P567" s="2"/>
      <c r="R567" s="2"/>
    </row>
    <row r="568" spans="1:18" ht="15.75" x14ac:dyDescent="0.25">
      <c r="A568" s="18" t="s">
        <v>2220</v>
      </c>
      <c r="B568" s="18"/>
    </row>
    <row r="569" spans="1:18" ht="30" x14ac:dyDescent="0.25">
      <c r="A569" s="20" t="s">
        <v>1667</v>
      </c>
      <c r="B569" s="20" t="s">
        <v>1</v>
      </c>
      <c r="C569" s="21" t="s">
        <v>1668</v>
      </c>
      <c r="D569" s="21" t="s">
        <v>1669</v>
      </c>
      <c r="E569" s="20" t="s">
        <v>4</v>
      </c>
      <c r="F569" s="21" t="s">
        <v>1670</v>
      </c>
      <c r="G569" s="20" t="s">
        <v>1671</v>
      </c>
      <c r="H569" s="22">
        <v>42803</v>
      </c>
      <c r="I569" s="22">
        <v>42923</v>
      </c>
      <c r="J569" s="14">
        <v>234.98</v>
      </c>
    </row>
    <row r="570" spans="1:18" x14ac:dyDescent="0.25">
      <c r="A570" s="20" t="s">
        <v>1672</v>
      </c>
      <c r="B570" s="20" t="s">
        <v>1</v>
      </c>
      <c r="C570" s="21" t="s">
        <v>1673</v>
      </c>
      <c r="D570" s="21" t="s">
        <v>1674</v>
      </c>
      <c r="E570" s="20" t="s">
        <v>4</v>
      </c>
      <c r="F570" s="21" t="s">
        <v>1675</v>
      </c>
      <c r="G570" s="20">
        <v>255</v>
      </c>
      <c r="H570" s="22">
        <v>42809</v>
      </c>
      <c r="I570" s="22">
        <v>42930</v>
      </c>
      <c r="J570" s="14">
        <v>103.52</v>
      </c>
    </row>
    <row r="571" spans="1:18" ht="30" x14ac:dyDescent="0.25">
      <c r="A571" s="20" t="s">
        <v>1676</v>
      </c>
      <c r="B571" s="20" t="s">
        <v>1</v>
      </c>
      <c r="C571" s="21" t="s">
        <v>1677</v>
      </c>
      <c r="D571" s="21" t="s">
        <v>1678</v>
      </c>
      <c r="E571" s="20" t="s">
        <v>4</v>
      </c>
      <c r="F571" s="21" t="s">
        <v>1679</v>
      </c>
      <c r="G571" s="20">
        <v>4501</v>
      </c>
      <c r="H571" s="22">
        <v>42822</v>
      </c>
      <c r="I571" s="22">
        <v>42992</v>
      </c>
      <c r="J571" s="14">
        <v>400.55</v>
      </c>
    </row>
    <row r="572" spans="1:18" ht="30" x14ac:dyDescent="0.25">
      <c r="A572" s="20" t="s">
        <v>1680</v>
      </c>
      <c r="B572" s="20" t="s">
        <v>1</v>
      </c>
      <c r="C572" s="21" t="s">
        <v>1681</v>
      </c>
      <c r="D572" s="21" t="s">
        <v>1682</v>
      </c>
      <c r="E572" s="20" t="s">
        <v>4</v>
      </c>
      <c r="F572" s="21" t="s">
        <v>1683</v>
      </c>
      <c r="G572" s="20" t="s">
        <v>1684</v>
      </c>
      <c r="H572" s="22">
        <v>42831</v>
      </c>
      <c r="I572" s="22">
        <v>43045</v>
      </c>
      <c r="J572" s="14">
        <v>495.39</v>
      </c>
    </row>
    <row r="573" spans="1:18" ht="30" x14ac:dyDescent="0.25">
      <c r="A573" s="20" t="s">
        <v>1685</v>
      </c>
      <c r="B573" s="20" t="s">
        <v>1</v>
      </c>
      <c r="C573" s="21" t="s">
        <v>1686</v>
      </c>
      <c r="D573" s="21" t="s">
        <v>1687</v>
      </c>
      <c r="E573" s="20"/>
      <c r="F573" s="21"/>
      <c r="G573" s="20"/>
      <c r="H573" s="22">
        <v>42859</v>
      </c>
      <c r="I573" s="22">
        <v>43047</v>
      </c>
      <c r="J573" s="14">
        <v>419.82</v>
      </c>
    </row>
    <row r="574" spans="1:18" x14ac:dyDescent="0.25">
      <c r="A574" s="20" t="s">
        <v>1688</v>
      </c>
      <c r="B574" s="20" t="s">
        <v>1</v>
      </c>
      <c r="C574" s="21" t="s">
        <v>1689</v>
      </c>
      <c r="D574" s="21" t="s">
        <v>1690</v>
      </c>
      <c r="E574" s="20" t="s">
        <v>4</v>
      </c>
      <c r="F574" s="21" t="s">
        <v>1691</v>
      </c>
      <c r="G574" s="20">
        <v>3503</v>
      </c>
      <c r="H574" s="22">
        <v>42843</v>
      </c>
      <c r="I574" s="22">
        <v>42979</v>
      </c>
      <c r="J574" s="14">
        <v>243.34</v>
      </c>
    </row>
    <row r="575" spans="1:18" x14ac:dyDescent="0.25">
      <c r="A575" s="20" t="s">
        <v>1692</v>
      </c>
      <c r="B575" s="20" t="s">
        <v>1</v>
      </c>
      <c r="C575" s="21" t="s">
        <v>1693</v>
      </c>
      <c r="D575" s="21" t="s">
        <v>1694</v>
      </c>
      <c r="E575" s="20" t="s">
        <v>4</v>
      </c>
      <c r="F575" s="21" t="s">
        <v>1695</v>
      </c>
      <c r="G575" s="20">
        <v>305</v>
      </c>
      <c r="H575" s="22">
        <v>42852</v>
      </c>
      <c r="I575" s="22">
        <v>43017</v>
      </c>
      <c r="J575" s="14">
        <v>311.89</v>
      </c>
    </row>
    <row r="576" spans="1:18" ht="30" x14ac:dyDescent="0.25">
      <c r="A576" s="20" t="s">
        <v>1696</v>
      </c>
      <c r="B576" s="20" t="s">
        <v>1</v>
      </c>
      <c r="C576" s="21" t="s">
        <v>1697</v>
      </c>
      <c r="D576" s="21" t="s">
        <v>1698</v>
      </c>
      <c r="E576" s="20" t="s">
        <v>4</v>
      </c>
      <c r="F576" s="21" t="s">
        <v>1699</v>
      </c>
      <c r="G576" s="20">
        <v>8008</v>
      </c>
      <c r="H576" s="22">
        <v>42852</v>
      </c>
      <c r="I576" s="22">
        <v>42972</v>
      </c>
      <c r="J576" s="14">
        <v>173.84</v>
      </c>
    </row>
    <row r="577" spans="1:10" ht="30" x14ac:dyDescent="0.25">
      <c r="A577" s="20" t="s">
        <v>1700</v>
      </c>
      <c r="B577" s="20" t="s">
        <v>1</v>
      </c>
      <c r="C577" s="21" t="s">
        <v>1701</v>
      </c>
      <c r="D577" s="21" t="s">
        <v>1702</v>
      </c>
      <c r="E577" s="20" t="s">
        <v>4</v>
      </c>
      <c r="F577" s="21" t="s">
        <v>1703</v>
      </c>
      <c r="G577" s="20" t="s">
        <v>1704</v>
      </c>
      <c r="H577" s="22">
        <v>42859</v>
      </c>
      <c r="I577" s="22">
        <v>43010</v>
      </c>
      <c r="J577" s="14">
        <v>286.42</v>
      </c>
    </row>
    <row r="578" spans="1:10" ht="30" x14ac:dyDescent="0.25">
      <c r="A578" s="20" t="s">
        <v>1705</v>
      </c>
      <c r="B578" s="20" t="s">
        <v>1</v>
      </c>
      <c r="C578" s="21" t="s">
        <v>1706</v>
      </c>
      <c r="D578" s="21" t="s">
        <v>1707</v>
      </c>
      <c r="E578" s="20" t="s">
        <v>4</v>
      </c>
      <c r="F578" s="21" t="s">
        <v>1708</v>
      </c>
      <c r="G578" s="20" t="s">
        <v>1709</v>
      </c>
      <c r="H578" s="22">
        <v>42867</v>
      </c>
      <c r="I578" s="22">
        <v>42931</v>
      </c>
      <c r="J578" s="14">
        <v>94.5</v>
      </c>
    </row>
    <row r="579" spans="1:10" ht="30" x14ac:dyDescent="0.25">
      <c r="A579" s="20" t="s">
        <v>1710</v>
      </c>
      <c r="B579" s="20" t="s">
        <v>1</v>
      </c>
      <c r="C579" s="21" t="s">
        <v>1711</v>
      </c>
      <c r="D579" s="21" t="s">
        <v>1712</v>
      </c>
      <c r="E579" s="20" t="s">
        <v>4</v>
      </c>
      <c r="F579" s="21" t="s">
        <v>1713</v>
      </c>
      <c r="G579" s="20" t="s">
        <v>1714</v>
      </c>
      <c r="H579" s="22">
        <v>42921</v>
      </c>
      <c r="I579" s="22">
        <v>43129</v>
      </c>
      <c r="J579" s="14">
        <v>439.47</v>
      </c>
    </row>
    <row r="580" spans="1:10" ht="30" x14ac:dyDescent="0.25">
      <c r="A580" s="20" t="s">
        <v>1715</v>
      </c>
      <c r="B580" s="20" t="s">
        <v>1</v>
      </c>
      <c r="C580" s="21" t="s">
        <v>1716</v>
      </c>
      <c r="D580" s="21" t="s">
        <v>1717</v>
      </c>
      <c r="E580" s="20" t="s">
        <v>4</v>
      </c>
      <c r="F580" s="21" t="s">
        <v>1718</v>
      </c>
      <c r="G580" s="20">
        <v>2402</v>
      </c>
      <c r="H580" s="22">
        <v>43151</v>
      </c>
      <c r="I580" s="22">
        <v>43361</v>
      </c>
      <c r="J580" s="14">
        <v>7057.88</v>
      </c>
    </row>
    <row r="581" spans="1:10" x14ac:dyDescent="0.25">
      <c r="A581" s="20" t="s">
        <v>1719</v>
      </c>
      <c r="B581" s="20" t="s">
        <v>1</v>
      </c>
      <c r="C581" s="21" t="s">
        <v>1720</v>
      </c>
      <c r="D581" s="21" t="s">
        <v>1721</v>
      </c>
      <c r="E581" s="20" t="s">
        <v>4</v>
      </c>
      <c r="F581" s="21" t="s">
        <v>1722</v>
      </c>
      <c r="G581" s="20">
        <v>1205</v>
      </c>
      <c r="H581" s="22">
        <v>42961</v>
      </c>
      <c r="I581" s="22">
        <v>43120</v>
      </c>
      <c r="J581" s="14">
        <v>294.7</v>
      </c>
    </row>
    <row r="582" spans="1:10" ht="30" x14ac:dyDescent="0.25">
      <c r="A582" s="20" t="s">
        <v>1723</v>
      </c>
      <c r="B582" s="20" t="s">
        <v>1</v>
      </c>
      <c r="C582" s="21" t="s">
        <v>1724</v>
      </c>
      <c r="D582" s="21" t="s">
        <v>1725</v>
      </c>
      <c r="E582" s="20" t="s">
        <v>4</v>
      </c>
      <c r="F582" s="21">
        <v>13</v>
      </c>
      <c r="G582" s="20">
        <v>2208</v>
      </c>
      <c r="H582" s="22">
        <v>42964</v>
      </c>
      <c r="I582" s="22">
        <v>43088</v>
      </c>
      <c r="J582" s="14">
        <v>147.22</v>
      </c>
    </row>
    <row r="583" spans="1:10" ht="30" x14ac:dyDescent="0.25">
      <c r="A583" s="20" t="s">
        <v>1676</v>
      </c>
      <c r="B583" s="20" t="s">
        <v>1</v>
      </c>
      <c r="C583" s="21" t="s">
        <v>1677</v>
      </c>
      <c r="D583" s="21" t="s">
        <v>1678</v>
      </c>
      <c r="E583" s="20" t="s">
        <v>4</v>
      </c>
      <c r="F583" s="21" t="s">
        <v>1679</v>
      </c>
      <c r="G583" s="20">
        <v>4501</v>
      </c>
      <c r="H583" s="22">
        <v>42822</v>
      </c>
      <c r="I583" s="22">
        <v>42992</v>
      </c>
      <c r="J583" s="14">
        <v>400.55</v>
      </c>
    </row>
    <row r="584" spans="1:10" ht="30" x14ac:dyDescent="0.25">
      <c r="A584" s="20" t="s">
        <v>1726</v>
      </c>
      <c r="B584" s="20" t="s">
        <v>1</v>
      </c>
      <c r="C584" s="21" t="s">
        <v>1727</v>
      </c>
      <c r="D584" s="21" t="s">
        <v>1728</v>
      </c>
      <c r="E584" s="20" t="s">
        <v>4</v>
      </c>
      <c r="F584" s="21" t="s">
        <v>1729</v>
      </c>
      <c r="G584" s="20">
        <v>707</v>
      </c>
      <c r="H584" s="22">
        <v>42996</v>
      </c>
      <c r="I584" s="22">
        <v>43155</v>
      </c>
      <c r="J584" s="14">
        <v>331.5</v>
      </c>
    </row>
    <row r="585" spans="1:10" x14ac:dyDescent="0.25">
      <c r="A585" s="20" t="s">
        <v>1730</v>
      </c>
      <c r="B585" s="20" t="s">
        <v>1</v>
      </c>
      <c r="C585" s="21" t="s">
        <v>1731</v>
      </c>
      <c r="D585" s="21" t="s">
        <v>1732</v>
      </c>
      <c r="E585" s="20" t="s">
        <v>4</v>
      </c>
      <c r="F585" s="21" t="s">
        <v>1713</v>
      </c>
      <c r="G585" s="20" t="s">
        <v>1733</v>
      </c>
      <c r="H585" s="22">
        <v>43019</v>
      </c>
      <c r="I585" s="22">
        <v>43140</v>
      </c>
      <c r="J585" s="14">
        <v>123.37</v>
      </c>
    </row>
    <row r="586" spans="1:10" ht="30" x14ac:dyDescent="0.25">
      <c r="A586" s="20" t="s">
        <v>1734</v>
      </c>
      <c r="B586" s="20" t="s">
        <v>1</v>
      </c>
      <c r="C586" s="21" t="s">
        <v>1735</v>
      </c>
      <c r="D586" s="21" t="s">
        <v>1736</v>
      </c>
      <c r="E586" s="20" t="s">
        <v>2</v>
      </c>
      <c r="F586" s="21" t="s">
        <v>110</v>
      </c>
      <c r="G586" s="20" t="s">
        <v>1737</v>
      </c>
      <c r="H586" s="22">
        <v>43033</v>
      </c>
      <c r="I586" s="22">
        <v>43198</v>
      </c>
      <c r="J586" s="14">
        <v>338.63</v>
      </c>
    </row>
    <row r="587" spans="1:10" ht="30" x14ac:dyDescent="0.25">
      <c r="A587" s="20" t="s">
        <v>1738</v>
      </c>
      <c r="B587" s="20" t="s">
        <v>1</v>
      </c>
      <c r="C587" s="21" t="s">
        <v>1739</v>
      </c>
      <c r="D587" s="21" t="s">
        <v>1740</v>
      </c>
      <c r="E587" s="20" t="s">
        <v>4</v>
      </c>
      <c r="F587" s="21" t="s">
        <v>1670</v>
      </c>
      <c r="G587" s="20" t="s">
        <v>1741</v>
      </c>
      <c r="H587" s="22">
        <v>43056</v>
      </c>
      <c r="I587" s="22">
        <v>43195</v>
      </c>
      <c r="J587" s="14">
        <v>207.67</v>
      </c>
    </row>
    <row r="588" spans="1:10" ht="30" x14ac:dyDescent="0.25">
      <c r="A588" s="20" t="s">
        <v>1742</v>
      </c>
      <c r="B588" s="20" t="s">
        <v>1</v>
      </c>
      <c r="C588" s="21" t="s">
        <v>1743</v>
      </c>
      <c r="D588" s="21" t="s">
        <v>1744</v>
      </c>
      <c r="E588" s="20" t="s">
        <v>4</v>
      </c>
      <c r="F588" s="21" t="s">
        <v>1745</v>
      </c>
      <c r="G588" s="20">
        <v>4110</v>
      </c>
      <c r="H588" s="22">
        <v>43061</v>
      </c>
      <c r="I588" s="22">
        <v>43182</v>
      </c>
      <c r="J588" s="14">
        <v>194.12</v>
      </c>
    </row>
    <row r="589" spans="1:10" x14ac:dyDescent="0.25">
      <c r="A589" s="20" t="s">
        <v>1746</v>
      </c>
      <c r="B589" s="20" t="s">
        <v>1</v>
      </c>
      <c r="C589" s="21" t="s">
        <v>1747</v>
      </c>
      <c r="D589" s="21" t="s">
        <v>1748</v>
      </c>
      <c r="E589" s="20" t="s">
        <v>4</v>
      </c>
      <c r="F589" s="21" t="s">
        <v>1713</v>
      </c>
      <c r="G589" s="20" t="s">
        <v>1714</v>
      </c>
      <c r="H589" s="22">
        <v>43088</v>
      </c>
      <c r="I589" s="22">
        <v>43232</v>
      </c>
      <c r="J589" s="14">
        <v>234</v>
      </c>
    </row>
    <row r="590" spans="1:10" ht="30" x14ac:dyDescent="0.25">
      <c r="A590" s="20" t="s">
        <v>1749</v>
      </c>
      <c r="B590" s="20" t="s">
        <v>1</v>
      </c>
      <c r="C590" s="21" t="s">
        <v>1750</v>
      </c>
      <c r="D590" s="21" t="s">
        <v>1751</v>
      </c>
      <c r="E590" s="20" t="s">
        <v>4</v>
      </c>
      <c r="F590" s="21" t="s">
        <v>1752</v>
      </c>
      <c r="G590" s="20" t="s">
        <v>1753</v>
      </c>
      <c r="H590" s="22">
        <v>43097</v>
      </c>
      <c r="I590" s="22">
        <v>43308</v>
      </c>
      <c r="J590" s="14">
        <v>1022.1</v>
      </c>
    </row>
    <row r="591" spans="1:10" ht="30" x14ac:dyDescent="0.25">
      <c r="A591" s="20" t="s">
        <v>1754</v>
      </c>
      <c r="B591" s="20" t="s">
        <v>1</v>
      </c>
      <c r="C591" s="21" t="s">
        <v>1755</v>
      </c>
      <c r="D591" s="21" t="s">
        <v>1756</v>
      </c>
      <c r="E591" s="20" t="s">
        <v>37</v>
      </c>
      <c r="F591" s="21" t="s">
        <v>1757</v>
      </c>
      <c r="G591" s="20">
        <v>2711</v>
      </c>
      <c r="H591" s="22">
        <v>43111</v>
      </c>
      <c r="I591" s="22">
        <v>43322</v>
      </c>
      <c r="J591" s="14">
        <v>574.19000000000005</v>
      </c>
    </row>
    <row r="592" spans="1:10" ht="30" x14ac:dyDescent="0.25">
      <c r="A592" s="20" t="s">
        <v>1758</v>
      </c>
      <c r="B592" s="20" t="s">
        <v>1</v>
      </c>
      <c r="C592" s="21" t="s">
        <v>1759</v>
      </c>
      <c r="D592" s="21" t="s">
        <v>1760</v>
      </c>
      <c r="E592" s="20" t="s">
        <v>4</v>
      </c>
      <c r="F592" s="21" t="s">
        <v>1761</v>
      </c>
      <c r="G592" s="20">
        <v>2600</v>
      </c>
      <c r="H592" s="22">
        <v>43115</v>
      </c>
      <c r="I592" s="22">
        <v>43252</v>
      </c>
      <c r="J592" s="14">
        <v>228.91</v>
      </c>
    </row>
    <row r="593" spans="1:10" x14ac:dyDescent="0.25">
      <c r="A593" s="20" t="s">
        <v>1762</v>
      </c>
      <c r="B593" s="20" t="s">
        <v>1</v>
      </c>
      <c r="C593" s="21" t="s">
        <v>1747</v>
      </c>
      <c r="D593" s="21" t="s">
        <v>1763</v>
      </c>
      <c r="E593" s="20" t="s">
        <v>4</v>
      </c>
      <c r="F593" s="21" t="s">
        <v>1713</v>
      </c>
      <c r="G593" s="20" t="s">
        <v>1714</v>
      </c>
      <c r="H593" s="22">
        <v>43139</v>
      </c>
      <c r="I593" s="22">
        <v>43237</v>
      </c>
      <c r="J593" s="14">
        <v>194.5</v>
      </c>
    </row>
    <row r="594" spans="1:10" ht="30" x14ac:dyDescent="0.25">
      <c r="A594" s="20" t="s">
        <v>1764</v>
      </c>
      <c r="B594" s="20" t="s">
        <v>1</v>
      </c>
      <c r="C594" s="21" t="s">
        <v>684</v>
      </c>
      <c r="D594" s="21" t="s">
        <v>1765</v>
      </c>
      <c r="E594" s="20" t="s">
        <v>4</v>
      </c>
      <c r="F594" s="21" t="s">
        <v>1766</v>
      </c>
      <c r="G594" s="20" t="s">
        <v>531</v>
      </c>
      <c r="H594" s="22">
        <v>43340</v>
      </c>
      <c r="I594" s="22">
        <v>43332</v>
      </c>
      <c r="J594" s="14">
        <v>484.66</v>
      </c>
    </row>
    <row r="595" spans="1:10" ht="30" x14ac:dyDescent="0.25">
      <c r="A595" s="20" t="s">
        <v>1767</v>
      </c>
      <c r="B595" s="20" t="s">
        <v>1</v>
      </c>
      <c r="C595" s="21" t="s">
        <v>1768</v>
      </c>
      <c r="D595" s="21" t="s">
        <v>1769</v>
      </c>
      <c r="E595" s="20" t="s">
        <v>4</v>
      </c>
      <c r="F595" s="21" t="s">
        <v>1770</v>
      </c>
      <c r="G595" s="20" t="s">
        <v>1771</v>
      </c>
      <c r="H595" s="22">
        <v>43117</v>
      </c>
      <c r="I595" s="22">
        <v>43328</v>
      </c>
      <c r="J595" s="14">
        <v>426.3</v>
      </c>
    </row>
    <row r="596" spans="1:10" ht="30" x14ac:dyDescent="0.25">
      <c r="A596" s="20" t="s">
        <v>1772</v>
      </c>
      <c r="B596" s="20" t="s">
        <v>1</v>
      </c>
      <c r="C596" s="21" t="s">
        <v>1773</v>
      </c>
      <c r="D596" s="21" t="s">
        <v>1774</v>
      </c>
      <c r="E596" s="20" t="s">
        <v>4</v>
      </c>
      <c r="F596" s="21" t="s">
        <v>1775</v>
      </c>
      <c r="G596" s="20">
        <v>6504</v>
      </c>
      <c r="H596" s="22">
        <v>42914</v>
      </c>
      <c r="I596" s="22">
        <v>43362</v>
      </c>
      <c r="J596" s="14">
        <v>3646.44</v>
      </c>
    </row>
    <row r="597" spans="1:10" x14ac:dyDescent="0.25">
      <c r="A597" s="20" t="s">
        <v>1776</v>
      </c>
      <c r="B597" s="20" t="s">
        <v>1</v>
      </c>
      <c r="C597" s="21" t="s">
        <v>1777</v>
      </c>
      <c r="D597" s="21" t="s">
        <v>1778</v>
      </c>
      <c r="E597" s="20" t="s">
        <v>4</v>
      </c>
      <c r="F597" s="21">
        <v>22</v>
      </c>
      <c r="G597" s="20">
        <v>2300</v>
      </c>
      <c r="H597" s="22">
        <v>43202</v>
      </c>
      <c r="I597" s="22">
        <v>43413</v>
      </c>
      <c r="J597" s="14">
        <v>3046.61</v>
      </c>
    </row>
    <row r="598" spans="1:10" ht="45" x14ac:dyDescent="0.25">
      <c r="A598" s="20" t="s">
        <v>1779</v>
      </c>
      <c r="B598" s="20" t="s">
        <v>1</v>
      </c>
      <c r="C598" s="21" t="s">
        <v>1780</v>
      </c>
      <c r="D598" s="21" t="s">
        <v>1781</v>
      </c>
      <c r="E598" s="20" t="s">
        <v>4</v>
      </c>
      <c r="F598" s="21" t="s">
        <v>1782</v>
      </c>
      <c r="G598" s="20" t="s">
        <v>1783</v>
      </c>
      <c r="H598" s="22">
        <v>43147</v>
      </c>
      <c r="I598" s="22">
        <v>43330</v>
      </c>
      <c r="J598" s="14">
        <v>398.99</v>
      </c>
    </row>
    <row r="599" spans="1:10" x14ac:dyDescent="0.25">
      <c r="A599" s="20" t="s">
        <v>1784</v>
      </c>
      <c r="B599" s="20" t="s">
        <v>1</v>
      </c>
      <c r="C599" s="21" t="s">
        <v>1785</v>
      </c>
      <c r="D599" s="21" t="s">
        <v>1786</v>
      </c>
      <c r="E599" s="20" t="s">
        <v>4</v>
      </c>
      <c r="F599" s="21" t="s">
        <v>1787</v>
      </c>
      <c r="G599" s="20">
        <v>4013</v>
      </c>
      <c r="H599" s="22">
        <v>43150</v>
      </c>
      <c r="I599" s="22">
        <v>43286</v>
      </c>
      <c r="J599" s="14">
        <v>227.25</v>
      </c>
    </row>
    <row r="600" spans="1:10" ht="45" x14ac:dyDescent="0.25">
      <c r="A600" s="20" t="s">
        <v>1788</v>
      </c>
      <c r="B600" s="20" t="s">
        <v>1</v>
      </c>
      <c r="C600" s="21" t="s">
        <v>1789</v>
      </c>
      <c r="D600" s="21" t="s">
        <v>1790</v>
      </c>
      <c r="E600" s="20" t="s">
        <v>2</v>
      </c>
      <c r="F600" s="21" t="s">
        <v>71</v>
      </c>
      <c r="G600" s="20">
        <v>2411</v>
      </c>
      <c r="H600" s="22">
        <v>43157</v>
      </c>
      <c r="I600" s="22">
        <v>43338</v>
      </c>
      <c r="J600" s="14">
        <v>416.54</v>
      </c>
    </row>
    <row r="601" spans="1:10" ht="30" x14ac:dyDescent="0.25">
      <c r="A601" s="20" t="s">
        <v>1791</v>
      </c>
      <c r="B601" s="20" t="s">
        <v>1</v>
      </c>
      <c r="C601" s="21" t="s">
        <v>1792</v>
      </c>
      <c r="D601" s="21" t="s">
        <v>1793</v>
      </c>
      <c r="E601" s="20" t="s">
        <v>4</v>
      </c>
      <c r="F601" s="21" t="s">
        <v>1794</v>
      </c>
      <c r="G601" s="20">
        <v>5906</v>
      </c>
      <c r="H601" s="22">
        <v>43159</v>
      </c>
      <c r="I601" s="22">
        <v>43310</v>
      </c>
      <c r="J601" s="14">
        <v>371.96</v>
      </c>
    </row>
    <row r="602" spans="1:10" ht="45" x14ac:dyDescent="0.25">
      <c r="A602" s="20" t="s">
        <v>1795</v>
      </c>
      <c r="B602" s="20" t="s">
        <v>1</v>
      </c>
      <c r="C602" s="21" t="s">
        <v>1796</v>
      </c>
      <c r="D602" s="21" t="s">
        <v>1797</v>
      </c>
      <c r="E602" s="20" t="s">
        <v>4</v>
      </c>
      <c r="F602" s="21" t="s">
        <v>1798</v>
      </c>
      <c r="G602" s="20" t="s">
        <v>1799</v>
      </c>
      <c r="H602" s="22">
        <v>43207</v>
      </c>
      <c r="I602" s="22">
        <v>43392</v>
      </c>
      <c r="J602" s="14">
        <v>636.66</v>
      </c>
    </row>
    <row r="603" spans="1:10" ht="30" x14ac:dyDescent="0.25">
      <c r="A603" s="20" t="s">
        <v>1800</v>
      </c>
      <c r="B603" s="20" t="s">
        <v>1</v>
      </c>
      <c r="C603" s="21" t="s">
        <v>1801</v>
      </c>
      <c r="D603" s="21" t="s">
        <v>1802</v>
      </c>
      <c r="E603" s="20" t="s">
        <v>4</v>
      </c>
      <c r="F603" s="21" t="s">
        <v>1761</v>
      </c>
      <c r="G603" s="20" t="s">
        <v>1803</v>
      </c>
      <c r="H603" s="22">
        <v>43168</v>
      </c>
      <c r="I603" s="22">
        <v>43411</v>
      </c>
      <c r="J603" s="14">
        <v>836.73</v>
      </c>
    </row>
    <row r="604" spans="1:10" ht="30" x14ac:dyDescent="0.25">
      <c r="A604" s="20" t="s">
        <v>1804</v>
      </c>
      <c r="B604" s="20" t="s">
        <v>1</v>
      </c>
      <c r="C604" s="21" t="s">
        <v>1805</v>
      </c>
      <c r="D604" s="21" t="s">
        <v>1806</v>
      </c>
      <c r="E604" s="20" t="s">
        <v>4</v>
      </c>
      <c r="F604" s="21" t="s">
        <v>1807</v>
      </c>
      <c r="G604" s="20">
        <v>601</v>
      </c>
      <c r="H604" s="22">
        <v>43193</v>
      </c>
      <c r="I604" s="22">
        <v>43344</v>
      </c>
      <c r="J604" s="14">
        <v>263.98</v>
      </c>
    </row>
    <row r="605" spans="1:10" ht="30" x14ac:dyDescent="0.25">
      <c r="A605" s="20" t="s">
        <v>1808</v>
      </c>
      <c r="B605" s="20" t="s">
        <v>1</v>
      </c>
      <c r="C605" s="21" t="s">
        <v>1809</v>
      </c>
      <c r="D605" s="21" t="s">
        <v>1810</v>
      </c>
      <c r="E605" s="20"/>
      <c r="F605" s="21"/>
      <c r="G605" s="20"/>
      <c r="H605" s="22">
        <v>43440</v>
      </c>
      <c r="I605" s="22">
        <v>43503</v>
      </c>
      <c r="J605" s="14">
        <v>5160.01</v>
      </c>
    </row>
    <row r="606" spans="1:10" x14ac:dyDescent="0.25">
      <c r="A606" s="20" t="s">
        <v>1811</v>
      </c>
      <c r="B606" s="20" t="s">
        <v>1</v>
      </c>
      <c r="C606" s="21" t="s">
        <v>1812</v>
      </c>
      <c r="D606" s="21" t="s">
        <v>1813</v>
      </c>
      <c r="E606" s="20" t="s">
        <v>4</v>
      </c>
      <c r="F606" s="21" t="s">
        <v>1814</v>
      </c>
      <c r="G606" s="20">
        <v>602</v>
      </c>
      <c r="H606" s="22">
        <v>43200</v>
      </c>
      <c r="I606" s="22">
        <v>43320</v>
      </c>
      <c r="J606" s="14">
        <v>166.34</v>
      </c>
    </row>
    <row r="607" spans="1:10" ht="30" x14ac:dyDescent="0.25">
      <c r="A607" s="20" t="s">
        <v>1815</v>
      </c>
      <c r="B607" s="20" t="s">
        <v>1</v>
      </c>
      <c r="C607" s="21" t="s">
        <v>1816</v>
      </c>
      <c r="D607" s="21" t="s">
        <v>1817</v>
      </c>
      <c r="E607" s="20" t="s">
        <v>4</v>
      </c>
      <c r="F607" s="21" t="s">
        <v>136</v>
      </c>
      <c r="G607" s="20">
        <v>1310</v>
      </c>
      <c r="H607" s="22">
        <v>43202</v>
      </c>
      <c r="I607" s="22">
        <v>43599</v>
      </c>
      <c r="J607" s="14">
        <v>1556.96</v>
      </c>
    </row>
    <row r="608" spans="1:10" ht="30" x14ac:dyDescent="0.25">
      <c r="A608" s="20" t="s">
        <v>1818</v>
      </c>
      <c r="B608" s="20" t="s">
        <v>1</v>
      </c>
      <c r="C608" s="21" t="s">
        <v>1759</v>
      </c>
      <c r="D608" s="21" t="s">
        <v>1819</v>
      </c>
      <c r="E608" s="20" t="s">
        <v>4</v>
      </c>
      <c r="F608" s="21" t="s">
        <v>1761</v>
      </c>
      <c r="G608" s="20">
        <v>2600</v>
      </c>
      <c r="H608" s="22">
        <v>43203</v>
      </c>
      <c r="I608" s="22">
        <v>43341</v>
      </c>
      <c r="J608" s="14">
        <v>230.43</v>
      </c>
    </row>
    <row r="609" spans="1:10" ht="30" x14ac:dyDescent="0.25">
      <c r="A609" s="20" t="s">
        <v>1820</v>
      </c>
      <c r="B609" s="20" t="s">
        <v>1</v>
      </c>
      <c r="C609" s="21" t="s">
        <v>1821</v>
      </c>
      <c r="D609" s="21" t="s">
        <v>1822</v>
      </c>
      <c r="E609" s="20" t="s">
        <v>4</v>
      </c>
      <c r="F609" s="21" t="s">
        <v>1823</v>
      </c>
      <c r="G609" s="20" t="s">
        <v>1824</v>
      </c>
      <c r="H609" s="22">
        <v>43215</v>
      </c>
      <c r="I609" s="22">
        <v>43426</v>
      </c>
      <c r="J609" s="14">
        <v>455.75</v>
      </c>
    </row>
    <row r="610" spans="1:10" ht="30" x14ac:dyDescent="0.25">
      <c r="A610" s="20" t="s">
        <v>1825</v>
      </c>
      <c r="B610" s="20" t="s">
        <v>1</v>
      </c>
      <c r="C610" s="21" t="s">
        <v>1826</v>
      </c>
      <c r="D610" s="21" t="s">
        <v>1827</v>
      </c>
      <c r="E610" s="20" t="s">
        <v>4</v>
      </c>
      <c r="F610" s="21" t="s">
        <v>1828</v>
      </c>
      <c r="G610" s="20">
        <v>405</v>
      </c>
      <c r="H610" s="22">
        <v>43223</v>
      </c>
      <c r="I610" s="22">
        <v>43342</v>
      </c>
      <c r="J610" s="14">
        <v>100.02</v>
      </c>
    </row>
    <row r="611" spans="1:10" x14ac:dyDescent="0.25">
      <c r="A611" s="20" t="s">
        <v>1829</v>
      </c>
      <c r="B611" s="20" t="s">
        <v>1</v>
      </c>
      <c r="C611" s="21" t="s">
        <v>1830</v>
      </c>
      <c r="D611" s="21" t="s">
        <v>1831</v>
      </c>
      <c r="E611" s="20" t="s">
        <v>4</v>
      </c>
      <c r="F611" s="21" t="s">
        <v>1832</v>
      </c>
      <c r="G611" s="20" t="s">
        <v>1833</v>
      </c>
      <c r="H611" s="22">
        <v>43217</v>
      </c>
      <c r="I611" s="22">
        <v>43430</v>
      </c>
      <c r="J611" s="14">
        <v>451.04</v>
      </c>
    </row>
    <row r="612" spans="1:10" x14ac:dyDescent="0.25">
      <c r="A612" s="20" t="s">
        <v>1834</v>
      </c>
      <c r="B612" s="20" t="s">
        <v>1</v>
      </c>
      <c r="C612" s="21" t="s">
        <v>1835</v>
      </c>
      <c r="D612" s="21" t="s">
        <v>1836</v>
      </c>
      <c r="E612" s="20" t="s">
        <v>4</v>
      </c>
      <c r="F612" s="21" t="s">
        <v>1837</v>
      </c>
      <c r="G612" s="20">
        <v>821</v>
      </c>
      <c r="H612" s="22">
        <v>43220</v>
      </c>
      <c r="I612" s="22">
        <v>43341</v>
      </c>
      <c r="J612" s="14">
        <v>160.38</v>
      </c>
    </row>
    <row r="613" spans="1:10" x14ac:dyDescent="0.25">
      <c r="A613" s="20" t="s">
        <v>1838</v>
      </c>
      <c r="B613" s="20" t="s">
        <v>1</v>
      </c>
      <c r="C613" s="21" t="s">
        <v>1044</v>
      </c>
      <c r="D613" s="21" t="s">
        <v>1839</v>
      </c>
      <c r="E613" s="20" t="s">
        <v>4</v>
      </c>
      <c r="F613" s="21">
        <v>33</v>
      </c>
      <c r="G613" s="20">
        <v>2103</v>
      </c>
      <c r="H613" s="22">
        <v>43222</v>
      </c>
      <c r="I613" s="22">
        <v>43432</v>
      </c>
      <c r="J613" s="14">
        <v>504.23</v>
      </c>
    </row>
    <row r="614" spans="1:10" x14ac:dyDescent="0.25">
      <c r="A614" s="20" t="s">
        <v>1840</v>
      </c>
      <c r="B614" s="20" t="s">
        <v>1</v>
      </c>
      <c r="C614" s="21" t="s">
        <v>1841</v>
      </c>
      <c r="D614" s="21" t="s">
        <v>1842</v>
      </c>
      <c r="E614" s="20" t="s">
        <v>4</v>
      </c>
      <c r="F614" s="21" t="s">
        <v>1843</v>
      </c>
      <c r="G614" s="20">
        <v>84</v>
      </c>
      <c r="H614" s="22">
        <v>43327</v>
      </c>
      <c r="I614" s="22">
        <v>43407</v>
      </c>
      <c r="J614" s="14">
        <v>390.57</v>
      </c>
    </row>
    <row r="615" spans="1:10" ht="30" x14ac:dyDescent="0.25">
      <c r="A615" s="20" t="s">
        <v>1844</v>
      </c>
      <c r="B615" s="20" t="s">
        <v>1</v>
      </c>
      <c r="C615" s="21" t="s">
        <v>1845</v>
      </c>
      <c r="D615" s="21" t="s">
        <v>1846</v>
      </c>
      <c r="E615" s="20"/>
      <c r="F615" s="21"/>
      <c r="G615" s="20"/>
      <c r="H615" s="22">
        <v>43229</v>
      </c>
      <c r="I615" s="22">
        <v>43441</v>
      </c>
      <c r="J615" s="14">
        <v>665.04</v>
      </c>
    </row>
    <row r="616" spans="1:10" ht="30" x14ac:dyDescent="0.25">
      <c r="A616" s="20" t="s">
        <v>1847</v>
      </c>
      <c r="B616" s="20" t="s">
        <v>1</v>
      </c>
      <c r="C616" s="21" t="s">
        <v>1848</v>
      </c>
      <c r="D616" s="21" t="s">
        <v>1849</v>
      </c>
      <c r="E616" s="20" t="s">
        <v>4</v>
      </c>
      <c r="F616" s="21" t="s">
        <v>1850</v>
      </c>
      <c r="G616" s="20" t="s">
        <v>1851</v>
      </c>
      <c r="H616" s="22">
        <v>43234</v>
      </c>
      <c r="I616" s="22">
        <v>43445</v>
      </c>
      <c r="J616" s="14">
        <v>681</v>
      </c>
    </row>
    <row r="617" spans="1:10" x14ac:dyDescent="0.25">
      <c r="A617" s="20" t="s">
        <v>1852</v>
      </c>
      <c r="B617" s="20" t="s">
        <v>1</v>
      </c>
      <c r="C617" s="21" t="s">
        <v>1853</v>
      </c>
      <c r="D617" s="21" t="s">
        <v>1854</v>
      </c>
      <c r="E617" s="20" t="s">
        <v>4</v>
      </c>
      <c r="F617" s="21">
        <v>31</v>
      </c>
      <c r="G617" s="20">
        <v>1712</v>
      </c>
      <c r="H617" s="22">
        <v>43252</v>
      </c>
      <c r="I617" s="22">
        <v>43465</v>
      </c>
      <c r="J617" s="14">
        <v>742.2</v>
      </c>
    </row>
    <row r="618" spans="1:10" x14ac:dyDescent="0.25">
      <c r="A618" s="20" t="s">
        <v>1855</v>
      </c>
      <c r="B618" s="20" t="s">
        <v>1</v>
      </c>
      <c r="C618" s="21" t="s">
        <v>1856</v>
      </c>
      <c r="D618" s="21" t="s">
        <v>1857</v>
      </c>
      <c r="E618" s="20" t="s">
        <v>4</v>
      </c>
      <c r="F618" s="21">
        <v>28</v>
      </c>
      <c r="G618" s="20">
        <v>1611</v>
      </c>
      <c r="H618" s="22">
        <v>43291</v>
      </c>
      <c r="I618" s="22">
        <v>43472</v>
      </c>
      <c r="J618" s="14">
        <v>384.76</v>
      </c>
    </row>
    <row r="619" spans="1:10" ht="30" x14ac:dyDescent="0.25">
      <c r="A619" s="20" t="s">
        <v>1858</v>
      </c>
      <c r="B619" s="20" t="s">
        <v>1</v>
      </c>
      <c r="C619" s="21" t="s">
        <v>1859</v>
      </c>
      <c r="D619" s="21" t="s">
        <v>1860</v>
      </c>
      <c r="E619" s="20" t="s">
        <v>4</v>
      </c>
      <c r="F619" s="21" t="s">
        <v>1861</v>
      </c>
      <c r="G619" s="20" t="s">
        <v>1862</v>
      </c>
      <c r="H619" s="22">
        <v>43299</v>
      </c>
      <c r="I619" s="22">
        <v>43435</v>
      </c>
      <c r="J619" s="14">
        <v>238.98</v>
      </c>
    </row>
    <row r="620" spans="1:10" ht="30" x14ac:dyDescent="0.25">
      <c r="A620" s="20" t="s">
        <v>1863</v>
      </c>
      <c r="B620" s="20" t="s">
        <v>1</v>
      </c>
      <c r="C620" s="21" t="s">
        <v>1864</v>
      </c>
      <c r="D620" s="21" t="s">
        <v>1865</v>
      </c>
      <c r="E620" s="20" t="s">
        <v>37</v>
      </c>
      <c r="F620" s="21" t="s">
        <v>1866</v>
      </c>
      <c r="G620" s="20">
        <v>1204</v>
      </c>
      <c r="H620" s="22">
        <v>43557</v>
      </c>
      <c r="I620" s="22">
        <v>43769</v>
      </c>
      <c r="J620" s="14">
        <v>4737.38</v>
      </c>
    </row>
    <row r="621" spans="1:10" ht="30" x14ac:dyDescent="0.25">
      <c r="A621" s="20" t="s">
        <v>1867</v>
      </c>
      <c r="B621" s="20" t="s">
        <v>1</v>
      </c>
      <c r="C621" s="21" t="s">
        <v>1868</v>
      </c>
      <c r="D621" s="21" t="s">
        <v>1869</v>
      </c>
      <c r="E621" s="20" t="s">
        <v>4</v>
      </c>
      <c r="F621" s="21" t="s">
        <v>1870</v>
      </c>
      <c r="G621" s="20" t="s">
        <v>1871</v>
      </c>
      <c r="H621" s="22">
        <v>43307</v>
      </c>
      <c r="I621" s="22">
        <v>43518</v>
      </c>
      <c r="J621" s="14">
        <v>1118.54</v>
      </c>
    </row>
    <row r="622" spans="1:10" ht="30" x14ac:dyDescent="0.25">
      <c r="A622" s="20" t="s">
        <v>1872</v>
      </c>
      <c r="B622" s="20" t="s">
        <v>1</v>
      </c>
      <c r="C622" s="21" t="s">
        <v>1873</v>
      </c>
      <c r="D622" s="21" t="s">
        <v>1874</v>
      </c>
      <c r="E622" s="20" t="s">
        <v>4</v>
      </c>
      <c r="F622" s="21">
        <v>59</v>
      </c>
      <c r="G622" s="20">
        <v>12</v>
      </c>
      <c r="H622" s="22">
        <v>43439</v>
      </c>
      <c r="I622" s="22">
        <v>43560</v>
      </c>
      <c r="J622" s="14">
        <v>789.91</v>
      </c>
    </row>
    <row r="623" spans="1:10" x14ac:dyDescent="0.25">
      <c r="A623" s="20" t="s">
        <v>1875</v>
      </c>
      <c r="B623" s="20" t="s">
        <v>1</v>
      </c>
      <c r="C623" s="21" t="s">
        <v>1876</v>
      </c>
      <c r="D623" s="21" t="s">
        <v>1877</v>
      </c>
      <c r="E623" s="20" t="s">
        <v>4</v>
      </c>
      <c r="F623" s="21" t="s">
        <v>39</v>
      </c>
      <c r="G623" s="20">
        <v>2608</v>
      </c>
      <c r="H623" s="22">
        <v>43402</v>
      </c>
      <c r="I623" s="22">
        <v>43381</v>
      </c>
      <c r="J623" s="14">
        <v>866.89</v>
      </c>
    </row>
    <row r="624" spans="1:10" ht="30" x14ac:dyDescent="0.25">
      <c r="A624" s="20" t="s">
        <v>1878</v>
      </c>
      <c r="B624" s="20" t="s">
        <v>1</v>
      </c>
      <c r="C624" s="21" t="s">
        <v>1879</v>
      </c>
      <c r="D624" s="21" t="s">
        <v>1880</v>
      </c>
      <c r="E624" s="20" t="s">
        <v>4</v>
      </c>
      <c r="F624" s="21" t="s">
        <v>1881</v>
      </c>
      <c r="G624" s="20">
        <v>3300</v>
      </c>
      <c r="H624" s="22">
        <v>43479</v>
      </c>
      <c r="I624" s="22">
        <v>43691</v>
      </c>
      <c r="J624" s="14">
        <v>409.44</v>
      </c>
    </row>
    <row r="625" spans="1:10" x14ac:dyDescent="0.25">
      <c r="A625" s="20" t="s">
        <v>1882</v>
      </c>
      <c r="B625" s="20" t="s">
        <v>1</v>
      </c>
      <c r="C625" s="21" t="s">
        <v>1883</v>
      </c>
      <c r="D625" s="21" t="s">
        <v>1884</v>
      </c>
      <c r="E625" s="20" t="s">
        <v>4</v>
      </c>
      <c r="F625" s="21" t="s">
        <v>1885</v>
      </c>
      <c r="G625" s="20">
        <v>226</v>
      </c>
      <c r="H625" s="22">
        <v>43346</v>
      </c>
      <c r="I625" s="22">
        <v>43527</v>
      </c>
      <c r="J625" s="14">
        <v>467.23</v>
      </c>
    </row>
    <row r="626" spans="1:10" ht="30" x14ac:dyDescent="0.25">
      <c r="A626" s="20" t="s">
        <v>1886</v>
      </c>
      <c r="B626" s="20" t="s">
        <v>1</v>
      </c>
      <c r="C626" s="21" t="s">
        <v>1887</v>
      </c>
      <c r="D626" s="21" t="s">
        <v>1888</v>
      </c>
      <c r="E626" s="20" t="s">
        <v>4</v>
      </c>
      <c r="F626" s="21" t="s">
        <v>1775</v>
      </c>
      <c r="G626" s="20">
        <v>3700</v>
      </c>
      <c r="H626" s="22">
        <v>43360</v>
      </c>
      <c r="I626" s="22">
        <v>43571</v>
      </c>
      <c r="J626" s="14">
        <v>423.21</v>
      </c>
    </row>
    <row r="627" spans="1:10" ht="30" x14ac:dyDescent="0.25">
      <c r="A627" s="20" t="s">
        <v>1889</v>
      </c>
      <c r="B627" s="20" t="s">
        <v>1</v>
      </c>
      <c r="C627" s="21" t="s">
        <v>1239</v>
      </c>
      <c r="D627" s="21" t="s">
        <v>1890</v>
      </c>
      <c r="E627" s="20" t="s">
        <v>4</v>
      </c>
      <c r="F627" s="21" t="s">
        <v>1891</v>
      </c>
      <c r="G627" s="20" t="s">
        <v>1892</v>
      </c>
      <c r="H627" s="22">
        <v>43356</v>
      </c>
      <c r="I627" s="22">
        <v>43567</v>
      </c>
      <c r="J627" s="14">
        <v>852.3</v>
      </c>
    </row>
    <row r="628" spans="1:10" ht="30" x14ac:dyDescent="0.25">
      <c r="A628" s="20" t="s">
        <v>1893</v>
      </c>
      <c r="B628" s="20" t="s">
        <v>1</v>
      </c>
      <c r="C628" s="21" t="s">
        <v>1894</v>
      </c>
      <c r="D628" s="21" t="s">
        <v>1895</v>
      </c>
      <c r="E628" s="20" t="s">
        <v>4</v>
      </c>
      <c r="F628" s="21" t="s">
        <v>1896</v>
      </c>
      <c r="G628" s="20">
        <v>2307</v>
      </c>
      <c r="H628" s="22">
        <v>43375</v>
      </c>
      <c r="I628" s="22">
        <v>43526</v>
      </c>
      <c r="J628" s="14">
        <v>285.45999999999998</v>
      </c>
    </row>
    <row r="629" spans="1:10" ht="30" x14ac:dyDescent="0.25">
      <c r="A629" s="20" t="s">
        <v>1897</v>
      </c>
      <c r="B629" s="20" t="s">
        <v>1</v>
      </c>
      <c r="C629" s="21" t="s">
        <v>138</v>
      </c>
      <c r="D629" s="21" t="s">
        <v>1898</v>
      </c>
      <c r="E629" s="20" t="s">
        <v>10</v>
      </c>
      <c r="F629" s="21" t="s">
        <v>1899</v>
      </c>
      <c r="G629" s="20" t="s">
        <v>1900</v>
      </c>
      <c r="H629" s="22">
        <v>43402</v>
      </c>
      <c r="I629" s="22">
        <v>43442</v>
      </c>
      <c r="J629" s="14">
        <v>67.989999999999995</v>
      </c>
    </row>
    <row r="630" spans="1:10" x14ac:dyDescent="0.25">
      <c r="A630" s="20" t="s">
        <v>1901</v>
      </c>
      <c r="B630" s="20" t="s">
        <v>1</v>
      </c>
      <c r="C630" s="21" t="s">
        <v>1902</v>
      </c>
      <c r="D630" s="21" t="s">
        <v>1903</v>
      </c>
      <c r="E630" s="20" t="s">
        <v>4</v>
      </c>
      <c r="F630" s="21" t="s">
        <v>1904</v>
      </c>
      <c r="G630" s="20" t="s">
        <v>1905</v>
      </c>
      <c r="H630" s="22">
        <v>43384</v>
      </c>
      <c r="I630" s="22">
        <v>43535</v>
      </c>
      <c r="J630" s="14">
        <v>284.2</v>
      </c>
    </row>
    <row r="631" spans="1:10" ht="30" x14ac:dyDescent="0.25">
      <c r="A631" s="20" t="s">
        <v>1906</v>
      </c>
      <c r="B631" s="20" t="s">
        <v>1</v>
      </c>
      <c r="C631" s="21" t="s">
        <v>1907</v>
      </c>
      <c r="D631" s="21" t="s">
        <v>1908</v>
      </c>
      <c r="E631" s="20" t="s">
        <v>4</v>
      </c>
      <c r="F631" s="21" t="s">
        <v>1909</v>
      </c>
      <c r="G631" s="20">
        <v>914</v>
      </c>
      <c r="H631" s="22">
        <v>43388</v>
      </c>
      <c r="I631" s="22">
        <v>43598</v>
      </c>
      <c r="J631" s="14">
        <v>1369.19</v>
      </c>
    </row>
    <row r="632" spans="1:10" ht="30" x14ac:dyDescent="0.25">
      <c r="A632" s="20" t="s">
        <v>1910</v>
      </c>
      <c r="B632" s="20" t="s">
        <v>1</v>
      </c>
      <c r="C632" s="21" t="s">
        <v>1911</v>
      </c>
      <c r="D632" s="21" t="s">
        <v>1912</v>
      </c>
      <c r="E632" s="20" t="s">
        <v>4</v>
      </c>
      <c r="F632" s="21" t="s">
        <v>1913</v>
      </c>
      <c r="G632" s="20">
        <v>2241</v>
      </c>
      <c r="H632" s="22">
        <v>43409</v>
      </c>
      <c r="I632" s="22">
        <v>43512</v>
      </c>
      <c r="J632" s="14">
        <v>170.04</v>
      </c>
    </row>
    <row r="633" spans="1:10" ht="30" x14ac:dyDescent="0.25">
      <c r="A633" s="20" t="s">
        <v>1914</v>
      </c>
      <c r="B633" s="20" t="s">
        <v>1</v>
      </c>
      <c r="C633" s="21" t="s">
        <v>1915</v>
      </c>
      <c r="D633" s="21" t="s">
        <v>1916</v>
      </c>
      <c r="E633" s="20" t="s">
        <v>4</v>
      </c>
      <c r="F633" s="21" t="s">
        <v>1917</v>
      </c>
      <c r="G633" s="20" t="s">
        <v>1918</v>
      </c>
      <c r="H633" s="22">
        <v>43412</v>
      </c>
      <c r="I633" s="22">
        <v>43595</v>
      </c>
      <c r="J633" s="14">
        <v>321.72000000000003</v>
      </c>
    </row>
    <row r="634" spans="1:10" ht="30" x14ac:dyDescent="0.25">
      <c r="A634" s="20" t="s">
        <v>1919</v>
      </c>
      <c r="B634" s="20" t="s">
        <v>1</v>
      </c>
      <c r="C634" s="21" t="s">
        <v>1920</v>
      </c>
      <c r="D634" s="21" t="s">
        <v>1921</v>
      </c>
      <c r="E634" s="20" t="s">
        <v>4</v>
      </c>
      <c r="F634" s="21" t="s">
        <v>1922</v>
      </c>
      <c r="G634" s="20">
        <v>9741</v>
      </c>
      <c r="H634" s="22">
        <v>43441</v>
      </c>
      <c r="I634" s="22">
        <v>43550</v>
      </c>
      <c r="J634" s="14">
        <v>196.43</v>
      </c>
    </row>
    <row r="635" spans="1:10" ht="30" x14ac:dyDescent="0.25">
      <c r="A635" s="20" t="s">
        <v>1923</v>
      </c>
      <c r="B635" s="20" t="s">
        <v>1</v>
      </c>
      <c r="C635" s="21" t="s">
        <v>1924</v>
      </c>
      <c r="D635" s="21" t="s">
        <v>1925</v>
      </c>
      <c r="E635" s="20" t="s">
        <v>2</v>
      </c>
      <c r="F635" s="21" t="s">
        <v>222</v>
      </c>
      <c r="G635" s="20">
        <v>4105</v>
      </c>
      <c r="H635" s="22">
        <v>43419</v>
      </c>
      <c r="I635" s="22">
        <v>43570</v>
      </c>
      <c r="J635" s="14">
        <v>266.14999999999998</v>
      </c>
    </row>
    <row r="636" spans="1:10" ht="30" x14ac:dyDescent="0.25">
      <c r="A636" s="20" t="s">
        <v>1926</v>
      </c>
      <c r="B636" s="20" t="s">
        <v>1</v>
      </c>
      <c r="C636" s="21" t="s">
        <v>1927</v>
      </c>
      <c r="D636" s="21" t="s">
        <v>1928</v>
      </c>
      <c r="E636" s="20" t="s">
        <v>2</v>
      </c>
      <c r="F636" s="21" t="s">
        <v>222</v>
      </c>
      <c r="G636" s="20">
        <v>4103</v>
      </c>
      <c r="H636" s="22">
        <v>43419</v>
      </c>
      <c r="I636" s="22">
        <v>43540</v>
      </c>
      <c r="J636" s="14">
        <v>153.4</v>
      </c>
    </row>
    <row r="637" spans="1:10" ht="30" x14ac:dyDescent="0.25">
      <c r="A637" s="20" t="s">
        <v>1929</v>
      </c>
      <c r="B637" s="20" t="s">
        <v>1</v>
      </c>
      <c r="C637" s="21" t="s">
        <v>1930</v>
      </c>
      <c r="D637" s="21" t="s">
        <v>1931</v>
      </c>
      <c r="E637" s="20" t="s">
        <v>4</v>
      </c>
      <c r="F637" s="21" t="s">
        <v>1708</v>
      </c>
      <c r="G637" s="20" t="s">
        <v>1932</v>
      </c>
      <c r="H637" s="22">
        <v>43427</v>
      </c>
      <c r="I637" s="22">
        <v>43565</v>
      </c>
      <c r="J637" s="14">
        <v>211.77</v>
      </c>
    </row>
    <row r="638" spans="1:10" ht="30" x14ac:dyDescent="0.25">
      <c r="A638" s="20" t="s">
        <v>1933</v>
      </c>
      <c r="B638" s="20" t="s">
        <v>1</v>
      </c>
      <c r="C638" s="21" t="s">
        <v>1934</v>
      </c>
      <c r="D638" s="21" t="s">
        <v>1935</v>
      </c>
      <c r="E638" s="20" t="s">
        <v>4</v>
      </c>
      <c r="F638" s="21" t="s">
        <v>1936</v>
      </c>
      <c r="G638" s="20">
        <v>2006</v>
      </c>
      <c r="H638" s="22">
        <v>43433</v>
      </c>
      <c r="I638" s="22">
        <v>43569</v>
      </c>
      <c r="J638" s="14">
        <v>201.6</v>
      </c>
    </row>
    <row r="639" spans="1:10" x14ac:dyDescent="0.25">
      <c r="A639" s="20" t="s">
        <v>1937</v>
      </c>
      <c r="B639" s="20" t="s">
        <v>1</v>
      </c>
      <c r="C639" s="21" t="s">
        <v>1938</v>
      </c>
      <c r="D639" s="21" t="s">
        <v>1939</v>
      </c>
      <c r="E639" s="20" t="s">
        <v>4</v>
      </c>
      <c r="F639" s="21">
        <v>19</v>
      </c>
      <c r="G639" s="20">
        <v>2201</v>
      </c>
      <c r="H639" s="22">
        <v>43445</v>
      </c>
      <c r="I639" s="22">
        <v>43567</v>
      </c>
      <c r="J639" s="14">
        <v>241.92</v>
      </c>
    </row>
    <row r="640" spans="1:10" ht="30" x14ac:dyDescent="0.25">
      <c r="A640" s="20" t="s">
        <v>1940</v>
      </c>
      <c r="B640" s="20" t="s">
        <v>1</v>
      </c>
      <c r="C640" s="21" t="s">
        <v>1941</v>
      </c>
      <c r="D640" s="21" t="s">
        <v>1942</v>
      </c>
      <c r="E640" s="20" t="s">
        <v>4</v>
      </c>
      <c r="F640" s="21" t="s">
        <v>1943</v>
      </c>
      <c r="G640" s="20">
        <v>4510</v>
      </c>
      <c r="H640" s="22">
        <v>43453</v>
      </c>
      <c r="I640" s="22">
        <v>43574</v>
      </c>
      <c r="J640" s="14">
        <v>113.31</v>
      </c>
    </row>
    <row r="641" spans="1:10" ht="30" x14ac:dyDescent="0.25">
      <c r="A641" s="20" t="s">
        <v>1944</v>
      </c>
      <c r="B641" s="20" t="s">
        <v>1</v>
      </c>
      <c r="C641" s="21" t="s">
        <v>1945</v>
      </c>
      <c r="D641" s="21" t="s">
        <v>1946</v>
      </c>
      <c r="E641" s="20" t="s">
        <v>4</v>
      </c>
      <c r="F641" s="21" t="s">
        <v>1947</v>
      </c>
      <c r="G641" s="20">
        <v>203</v>
      </c>
      <c r="H641" s="22">
        <v>43455</v>
      </c>
      <c r="I641" s="22">
        <v>43518</v>
      </c>
      <c r="J641" s="14">
        <v>91.07</v>
      </c>
    </row>
    <row r="642" spans="1:10" ht="30" x14ac:dyDescent="0.25">
      <c r="A642" s="20" t="s">
        <v>1948</v>
      </c>
      <c r="B642" s="20" t="s">
        <v>1</v>
      </c>
      <c r="C642" s="21" t="s">
        <v>1949</v>
      </c>
      <c r="D642" s="21" t="s">
        <v>1950</v>
      </c>
      <c r="E642" s="20" t="s">
        <v>4</v>
      </c>
      <c r="F642" s="21" t="s">
        <v>1951</v>
      </c>
      <c r="G642" s="20" t="s">
        <v>1952</v>
      </c>
      <c r="H642" s="22">
        <v>43460</v>
      </c>
      <c r="I642" s="22">
        <v>43579</v>
      </c>
      <c r="J642" s="14">
        <v>176.54</v>
      </c>
    </row>
    <row r="643" spans="1:10" ht="30" x14ac:dyDescent="0.25">
      <c r="A643" s="20" t="s">
        <v>1953</v>
      </c>
      <c r="B643" s="20" t="s">
        <v>1</v>
      </c>
      <c r="C643" s="21" t="s">
        <v>1954</v>
      </c>
      <c r="D643" s="21" t="s">
        <v>1955</v>
      </c>
      <c r="E643" s="20" t="s">
        <v>4</v>
      </c>
      <c r="F643" s="21" t="s">
        <v>1956</v>
      </c>
      <c r="G643" s="20" t="s">
        <v>1957</v>
      </c>
      <c r="H643" s="22">
        <v>43468</v>
      </c>
      <c r="I643" s="22">
        <v>43604</v>
      </c>
      <c r="J643" s="14">
        <v>241.53</v>
      </c>
    </row>
    <row r="644" spans="1:10" ht="30" x14ac:dyDescent="0.25">
      <c r="A644" s="20" t="s">
        <v>1958</v>
      </c>
      <c r="B644" s="20" t="s">
        <v>1</v>
      </c>
      <c r="C644" s="21" t="s">
        <v>1959</v>
      </c>
      <c r="D644" s="21" t="s">
        <v>1960</v>
      </c>
      <c r="E644" s="20" t="s">
        <v>4</v>
      </c>
      <c r="F644" s="21" t="s">
        <v>1961</v>
      </c>
      <c r="G644" s="20">
        <v>1814</v>
      </c>
      <c r="H644" s="22">
        <v>43479</v>
      </c>
      <c r="I644" s="22">
        <v>43690</v>
      </c>
      <c r="J644" s="14">
        <v>596.73</v>
      </c>
    </row>
    <row r="645" spans="1:10" x14ac:dyDescent="0.25">
      <c r="A645" s="20" t="s">
        <v>1962</v>
      </c>
      <c r="B645" s="20" t="s">
        <v>1</v>
      </c>
      <c r="C645" s="21" t="s">
        <v>1963</v>
      </c>
      <c r="D645" s="21" t="s">
        <v>1964</v>
      </c>
      <c r="E645" s="20" t="s">
        <v>4</v>
      </c>
      <c r="F645" s="21" t="s">
        <v>39</v>
      </c>
      <c r="G645" s="20">
        <v>2609</v>
      </c>
      <c r="H645" s="22">
        <v>43482</v>
      </c>
      <c r="I645" s="22">
        <v>43648</v>
      </c>
      <c r="J645" s="14">
        <v>328.57</v>
      </c>
    </row>
    <row r="646" spans="1:10" x14ac:dyDescent="0.25">
      <c r="A646" s="20" t="s">
        <v>1965</v>
      </c>
      <c r="B646" s="20" t="s">
        <v>1</v>
      </c>
      <c r="C646" s="21" t="s">
        <v>1966</v>
      </c>
      <c r="D646" s="21" t="s">
        <v>1967</v>
      </c>
      <c r="E646" s="20" t="s">
        <v>4</v>
      </c>
      <c r="F646" s="21" t="s">
        <v>1968</v>
      </c>
      <c r="G646" s="20">
        <v>12015</v>
      </c>
      <c r="H646" s="22">
        <v>43523</v>
      </c>
      <c r="I646" s="22">
        <v>43698</v>
      </c>
      <c r="J646" s="14">
        <v>827.39</v>
      </c>
    </row>
    <row r="647" spans="1:10" ht="30" x14ac:dyDescent="0.25">
      <c r="A647" s="20" t="s">
        <v>1969</v>
      </c>
      <c r="B647" s="20" t="s">
        <v>1</v>
      </c>
      <c r="C647" s="21" t="s">
        <v>1970</v>
      </c>
      <c r="D647" s="21" t="s">
        <v>1971</v>
      </c>
      <c r="E647" s="20" t="s">
        <v>4</v>
      </c>
      <c r="F647" s="21" t="s">
        <v>1972</v>
      </c>
      <c r="G647" s="20">
        <v>3333</v>
      </c>
      <c r="H647" s="22">
        <v>43488</v>
      </c>
      <c r="I647" s="22">
        <v>43698</v>
      </c>
      <c r="J647" s="14">
        <v>631.5</v>
      </c>
    </row>
    <row r="648" spans="1:10" ht="30" x14ac:dyDescent="0.25">
      <c r="A648" s="20" t="s">
        <v>1973</v>
      </c>
      <c r="B648" s="20" t="s">
        <v>1</v>
      </c>
      <c r="C648" s="21" t="s">
        <v>1974</v>
      </c>
      <c r="D648" s="21" t="s">
        <v>1975</v>
      </c>
      <c r="E648" s="20" t="s">
        <v>4</v>
      </c>
      <c r="F648" s="21" t="s">
        <v>1976</v>
      </c>
      <c r="G648" s="20" t="s">
        <v>1977</v>
      </c>
      <c r="H648" s="22">
        <v>43496</v>
      </c>
      <c r="I648" s="22">
        <v>43710</v>
      </c>
      <c r="J648" s="14">
        <v>485.82</v>
      </c>
    </row>
    <row r="649" spans="1:10" ht="30" x14ac:dyDescent="0.25">
      <c r="A649" s="20" t="s">
        <v>1978</v>
      </c>
      <c r="B649" s="20" t="s">
        <v>1</v>
      </c>
      <c r="C649" s="21" t="s">
        <v>1979</v>
      </c>
      <c r="D649" s="21" t="s">
        <v>1980</v>
      </c>
      <c r="E649" s="20" t="s">
        <v>4</v>
      </c>
      <c r="F649" s="21" t="s">
        <v>1981</v>
      </c>
      <c r="G649" s="20">
        <v>2707</v>
      </c>
      <c r="H649" s="22">
        <v>43510</v>
      </c>
      <c r="I649" s="22">
        <v>43646</v>
      </c>
      <c r="J649" s="14">
        <v>225.68</v>
      </c>
    </row>
    <row r="650" spans="1:10" ht="30" x14ac:dyDescent="0.25">
      <c r="A650" s="20" t="s">
        <v>1982</v>
      </c>
      <c r="B650" s="20" t="s">
        <v>1</v>
      </c>
      <c r="C650" s="21" t="s">
        <v>1983</v>
      </c>
      <c r="D650" s="21" t="s">
        <v>1984</v>
      </c>
      <c r="E650" s="20" t="s">
        <v>4</v>
      </c>
      <c r="F650" s="21" t="s">
        <v>1985</v>
      </c>
      <c r="G650" s="20">
        <v>3233</v>
      </c>
      <c r="H650" s="22">
        <v>43511</v>
      </c>
      <c r="I650" s="22">
        <v>43664</v>
      </c>
      <c r="J650" s="14">
        <v>275.25</v>
      </c>
    </row>
    <row r="651" spans="1:10" ht="30" x14ac:dyDescent="0.25">
      <c r="A651" s="20" t="s">
        <v>1986</v>
      </c>
      <c r="B651" s="20" t="s">
        <v>1</v>
      </c>
      <c r="C651" s="21" t="s">
        <v>1987</v>
      </c>
      <c r="D651" s="21" t="s">
        <v>1988</v>
      </c>
      <c r="E651" s="20" t="s">
        <v>4</v>
      </c>
      <c r="F651" s="21" t="s">
        <v>1989</v>
      </c>
      <c r="G651" s="20">
        <v>5109</v>
      </c>
      <c r="H651" s="22">
        <v>43511</v>
      </c>
      <c r="I651" s="22">
        <v>43679</v>
      </c>
      <c r="J651" s="14">
        <v>305.12</v>
      </c>
    </row>
    <row r="652" spans="1:10" ht="30" x14ac:dyDescent="0.25">
      <c r="A652" s="20" t="s">
        <v>1990</v>
      </c>
      <c r="B652" s="20" t="s">
        <v>1</v>
      </c>
      <c r="C652" s="21" t="s">
        <v>1991</v>
      </c>
      <c r="D652" s="21" t="s">
        <v>1992</v>
      </c>
      <c r="E652" s="20" t="s">
        <v>4</v>
      </c>
      <c r="F652" s="21" t="s">
        <v>1993</v>
      </c>
      <c r="G652" s="20" t="s">
        <v>1994</v>
      </c>
      <c r="H652" s="22">
        <v>43523</v>
      </c>
      <c r="I652" s="22">
        <v>43734</v>
      </c>
      <c r="J652" s="14">
        <v>528.42999999999995</v>
      </c>
    </row>
    <row r="653" spans="1:10" ht="30" x14ac:dyDescent="0.25">
      <c r="A653" s="20" t="s">
        <v>1995</v>
      </c>
      <c r="B653" s="20" t="s">
        <v>1</v>
      </c>
      <c r="C653" s="21" t="s">
        <v>1996</v>
      </c>
      <c r="D653" s="21" t="s">
        <v>1997</v>
      </c>
      <c r="E653" s="20" t="s">
        <v>4</v>
      </c>
      <c r="F653" s="21" t="s">
        <v>1782</v>
      </c>
      <c r="G653" s="20" t="s">
        <v>1998</v>
      </c>
      <c r="H653" s="22">
        <v>43532</v>
      </c>
      <c r="I653" s="22">
        <v>43745</v>
      </c>
      <c r="J653" s="14">
        <v>434.4</v>
      </c>
    </row>
    <row r="654" spans="1:10" ht="30" x14ac:dyDescent="0.25">
      <c r="A654" s="20" t="s">
        <v>1999</v>
      </c>
      <c r="B654" s="20" t="s">
        <v>1</v>
      </c>
      <c r="C654" s="21" t="s">
        <v>2000</v>
      </c>
      <c r="D654" s="21" t="s">
        <v>2001</v>
      </c>
      <c r="E654" s="20" t="s">
        <v>4</v>
      </c>
      <c r="F654" s="21" t="s">
        <v>2002</v>
      </c>
      <c r="G654" s="20">
        <v>2501</v>
      </c>
      <c r="H654" s="22">
        <v>43549</v>
      </c>
      <c r="I654" s="22">
        <v>43760</v>
      </c>
      <c r="J654" s="14">
        <v>1012.7</v>
      </c>
    </row>
    <row r="655" spans="1:10" ht="30" x14ac:dyDescent="0.25">
      <c r="A655" s="20" t="s">
        <v>2003</v>
      </c>
      <c r="B655" s="20" t="s">
        <v>1</v>
      </c>
      <c r="C655" s="21" t="s">
        <v>2004</v>
      </c>
      <c r="D655" s="21" t="s">
        <v>2005</v>
      </c>
      <c r="E655" s="20" t="s">
        <v>4</v>
      </c>
      <c r="F655" s="21" t="s">
        <v>1993</v>
      </c>
      <c r="G655" s="20" t="s">
        <v>2006</v>
      </c>
      <c r="H655" s="22">
        <v>43550</v>
      </c>
      <c r="I655" s="22">
        <v>43687</v>
      </c>
      <c r="J655" s="14">
        <v>231.5</v>
      </c>
    </row>
    <row r="656" spans="1:10" ht="30" x14ac:dyDescent="0.25">
      <c r="A656" s="20" t="s">
        <v>2007</v>
      </c>
      <c r="B656" s="20" t="s">
        <v>1</v>
      </c>
      <c r="C656" s="21" t="s">
        <v>2008</v>
      </c>
      <c r="D656" s="21" t="s">
        <v>2009</v>
      </c>
      <c r="E656" s="20" t="s">
        <v>4</v>
      </c>
      <c r="F656" s="21" t="s">
        <v>2010</v>
      </c>
      <c r="G656" s="20">
        <v>74</v>
      </c>
      <c r="H656" s="22">
        <v>43551</v>
      </c>
      <c r="I656" s="22">
        <v>43673</v>
      </c>
      <c r="J656" s="14">
        <v>173</v>
      </c>
    </row>
    <row r="657" spans="1:10" x14ac:dyDescent="0.25">
      <c r="A657" s="20" t="s">
        <v>2011</v>
      </c>
      <c r="B657" s="20" t="s">
        <v>1</v>
      </c>
      <c r="C657" s="21" t="s">
        <v>2012</v>
      </c>
      <c r="D657" s="21" t="s">
        <v>2013</v>
      </c>
      <c r="E657" s="20" t="s">
        <v>4</v>
      </c>
      <c r="F657" s="21" t="s">
        <v>1807</v>
      </c>
      <c r="G657" s="20">
        <v>10</v>
      </c>
      <c r="H657" s="22">
        <v>43553</v>
      </c>
      <c r="I657" s="22">
        <v>43692</v>
      </c>
      <c r="J657" s="14">
        <v>230</v>
      </c>
    </row>
    <row r="658" spans="1:10" x14ac:dyDescent="0.25">
      <c r="A658" s="20" t="s">
        <v>2014</v>
      </c>
      <c r="B658" s="20" t="s">
        <v>1</v>
      </c>
      <c r="C658" s="21" t="s">
        <v>2015</v>
      </c>
      <c r="D658" s="21" t="s">
        <v>2016</v>
      </c>
      <c r="E658" s="20" t="s">
        <v>4</v>
      </c>
      <c r="F658" s="21" t="s">
        <v>2017</v>
      </c>
      <c r="G658" s="20">
        <v>3617</v>
      </c>
      <c r="H658" s="22">
        <v>43552</v>
      </c>
      <c r="I658" s="22">
        <v>43691</v>
      </c>
      <c r="J658" s="14">
        <v>205.73</v>
      </c>
    </row>
    <row r="659" spans="1:10" ht="30" x14ac:dyDescent="0.25">
      <c r="A659" s="20" t="s">
        <v>2018</v>
      </c>
      <c r="B659" s="20" t="s">
        <v>1</v>
      </c>
      <c r="C659" s="21" t="s">
        <v>2019</v>
      </c>
      <c r="D659" s="21" t="s">
        <v>2020</v>
      </c>
      <c r="E659" s="20" t="s">
        <v>4</v>
      </c>
      <c r="F659" s="21" t="s">
        <v>2021</v>
      </c>
      <c r="G659" s="20">
        <v>3706</v>
      </c>
      <c r="H659" s="22">
        <v>43566</v>
      </c>
      <c r="I659" s="22">
        <v>43720</v>
      </c>
      <c r="J659" s="14">
        <v>298.57</v>
      </c>
    </row>
    <row r="660" spans="1:10" ht="30" x14ac:dyDescent="0.25">
      <c r="A660" s="20" t="s">
        <v>2022</v>
      </c>
      <c r="B660" s="20" t="s">
        <v>5</v>
      </c>
      <c r="C660" s="21" t="s">
        <v>2023</v>
      </c>
      <c r="D660" s="21" t="s">
        <v>2024</v>
      </c>
      <c r="E660" s="20" t="s">
        <v>4</v>
      </c>
      <c r="F660" s="21" t="s">
        <v>2025</v>
      </c>
      <c r="G660" s="20">
        <v>1311</v>
      </c>
      <c r="H660" s="22">
        <v>42765</v>
      </c>
      <c r="I660" s="22">
        <v>42797</v>
      </c>
      <c r="J660" s="14">
        <v>56.83</v>
      </c>
    </row>
    <row r="661" spans="1:10" ht="30" x14ac:dyDescent="0.25">
      <c r="A661" s="20" t="s">
        <v>2026</v>
      </c>
      <c r="B661" s="20" t="s">
        <v>5</v>
      </c>
      <c r="C661" s="21" t="s">
        <v>2027</v>
      </c>
      <c r="D661" s="21" t="s">
        <v>2028</v>
      </c>
      <c r="E661" s="20" t="s">
        <v>4</v>
      </c>
      <c r="F661" s="21" t="s">
        <v>2029</v>
      </c>
      <c r="G661" s="20">
        <v>709</v>
      </c>
      <c r="H661" s="22">
        <v>42765</v>
      </c>
      <c r="I661" s="22">
        <v>42797</v>
      </c>
      <c r="J661" s="14">
        <v>17.14</v>
      </c>
    </row>
    <row r="662" spans="1:10" ht="30" x14ac:dyDescent="0.25">
      <c r="A662" s="20" t="s">
        <v>2030</v>
      </c>
      <c r="B662" s="20" t="s">
        <v>5</v>
      </c>
      <c r="C662" s="21" t="s">
        <v>2031</v>
      </c>
      <c r="D662" s="21" t="s">
        <v>2032</v>
      </c>
      <c r="E662" s="20" t="s">
        <v>4</v>
      </c>
      <c r="F662" s="21" t="s">
        <v>2033</v>
      </c>
      <c r="G662" s="20">
        <v>6215</v>
      </c>
      <c r="H662" s="22">
        <v>42768</v>
      </c>
      <c r="I662" s="22">
        <v>42876</v>
      </c>
      <c r="J662" s="14">
        <v>56.57</v>
      </c>
    </row>
    <row r="663" spans="1:10" ht="30" x14ac:dyDescent="0.25">
      <c r="A663" s="20" t="s">
        <v>2034</v>
      </c>
      <c r="B663" s="20" t="s">
        <v>5</v>
      </c>
      <c r="C663" s="21" t="s">
        <v>2035</v>
      </c>
      <c r="D663" s="21" t="s">
        <v>2036</v>
      </c>
      <c r="E663" s="20" t="s">
        <v>4</v>
      </c>
      <c r="F663" s="21" t="s">
        <v>2037</v>
      </c>
      <c r="G663" s="20">
        <v>5612</v>
      </c>
      <c r="H663" s="22">
        <v>42776</v>
      </c>
      <c r="I663" s="22">
        <v>42809</v>
      </c>
      <c r="J663" s="14">
        <v>59.93</v>
      </c>
    </row>
    <row r="664" spans="1:10" x14ac:dyDescent="0.25">
      <c r="A664" s="20" t="s">
        <v>2038</v>
      </c>
      <c r="B664" s="20" t="s">
        <v>5</v>
      </c>
      <c r="C664" s="21" t="s">
        <v>2039</v>
      </c>
      <c r="D664" s="21" t="s">
        <v>2040</v>
      </c>
      <c r="E664" s="20" t="s">
        <v>4</v>
      </c>
      <c r="F664" s="21" t="s">
        <v>148</v>
      </c>
      <c r="G664" s="20">
        <v>6803</v>
      </c>
      <c r="H664" s="22">
        <v>42786</v>
      </c>
      <c r="I664" s="22">
        <v>42816</v>
      </c>
      <c r="J664" s="14">
        <v>60</v>
      </c>
    </row>
    <row r="665" spans="1:10" x14ac:dyDescent="0.25">
      <c r="A665" s="20" t="s">
        <v>2041</v>
      </c>
      <c r="B665" s="20" t="s">
        <v>5</v>
      </c>
      <c r="C665" s="21" t="s">
        <v>2042</v>
      </c>
      <c r="D665" s="21" t="s">
        <v>2043</v>
      </c>
      <c r="E665" s="20" t="s">
        <v>37</v>
      </c>
      <c r="F665" s="21" t="s">
        <v>2044</v>
      </c>
      <c r="G665" s="20">
        <v>18524</v>
      </c>
      <c r="H665" s="22">
        <v>42790</v>
      </c>
      <c r="I665" s="22">
        <v>42824</v>
      </c>
      <c r="J665" s="14">
        <v>55.79</v>
      </c>
    </row>
    <row r="666" spans="1:10" ht="30" x14ac:dyDescent="0.25">
      <c r="A666" s="20" t="s">
        <v>2045</v>
      </c>
      <c r="B666" s="20" t="s">
        <v>5</v>
      </c>
      <c r="C666" s="21" t="s">
        <v>2046</v>
      </c>
      <c r="D666" s="21" t="s">
        <v>2047</v>
      </c>
      <c r="E666" s="20" t="s">
        <v>4</v>
      </c>
      <c r="F666" s="21" t="s">
        <v>2048</v>
      </c>
      <c r="G666" s="20">
        <v>4914</v>
      </c>
      <c r="H666" s="22">
        <v>42817</v>
      </c>
      <c r="I666" s="22">
        <v>42833</v>
      </c>
      <c r="J666" s="14">
        <v>58.53</v>
      </c>
    </row>
    <row r="667" spans="1:10" ht="30" x14ac:dyDescent="0.25">
      <c r="A667" s="20" t="s">
        <v>2049</v>
      </c>
      <c r="B667" s="20" t="s">
        <v>5</v>
      </c>
      <c r="C667" s="21" t="s">
        <v>2050</v>
      </c>
      <c r="D667" s="21" t="s">
        <v>2051</v>
      </c>
      <c r="E667" s="20" t="s">
        <v>4</v>
      </c>
      <c r="F667" s="21" t="s">
        <v>65</v>
      </c>
      <c r="G667" s="20">
        <v>13118</v>
      </c>
      <c r="H667" s="22">
        <v>42824</v>
      </c>
      <c r="I667" s="22">
        <v>42855</v>
      </c>
      <c r="J667" s="14">
        <v>48.45</v>
      </c>
    </row>
    <row r="668" spans="1:10" ht="30" x14ac:dyDescent="0.25">
      <c r="A668" s="20" t="s">
        <v>2052</v>
      </c>
      <c r="B668" s="20" t="s">
        <v>5</v>
      </c>
      <c r="C668" s="21" t="s">
        <v>2053</v>
      </c>
      <c r="D668" s="21" t="s">
        <v>2054</v>
      </c>
      <c r="E668" s="20" t="s">
        <v>4</v>
      </c>
      <c r="F668" s="21" t="s">
        <v>273</v>
      </c>
      <c r="G668" s="20">
        <v>5920</v>
      </c>
      <c r="H668" s="22">
        <v>42823</v>
      </c>
      <c r="I668" s="22">
        <v>42888</v>
      </c>
      <c r="J668" s="14">
        <v>108.6</v>
      </c>
    </row>
    <row r="669" spans="1:10" x14ac:dyDescent="0.25">
      <c r="A669" s="20" t="s">
        <v>2055</v>
      </c>
      <c r="B669" s="20" t="s">
        <v>5</v>
      </c>
      <c r="C669" s="21" t="s">
        <v>2056</v>
      </c>
      <c r="D669" s="21" t="s">
        <v>2057</v>
      </c>
      <c r="E669" s="20" t="s">
        <v>4</v>
      </c>
      <c r="F669" s="21" t="s">
        <v>2058</v>
      </c>
      <c r="G669" s="20">
        <v>77</v>
      </c>
      <c r="H669" s="22">
        <v>42824</v>
      </c>
      <c r="I669" s="22">
        <v>42855</v>
      </c>
      <c r="J669" s="14">
        <v>37.31</v>
      </c>
    </row>
    <row r="670" spans="1:10" ht="30" x14ac:dyDescent="0.25">
      <c r="A670" s="20" t="s">
        <v>2059</v>
      </c>
      <c r="B670" s="20" t="s">
        <v>5</v>
      </c>
      <c r="C670" s="21" t="s">
        <v>2060</v>
      </c>
      <c r="D670" s="21" t="s">
        <v>2061</v>
      </c>
      <c r="E670" s="20" t="s">
        <v>4</v>
      </c>
      <c r="F670" s="21" t="s">
        <v>2062</v>
      </c>
      <c r="G670" s="20">
        <v>7104</v>
      </c>
      <c r="H670" s="22">
        <v>42828</v>
      </c>
      <c r="I670" s="22">
        <v>42859</v>
      </c>
      <c r="J670" s="14">
        <v>29.73</v>
      </c>
    </row>
    <row r="671" spans="1:10" ht="30" x14ac:dyDescent="0.25">
      <c r="A671" s="20" t="s">
        <v>2063</v>
      </c>
      <c r="B671" s="20" t="s">
        <v>5</v>
      </c>
      <c r="C671" s="21" t="s">
        <v>2064</v>
      </c>
      <c r="D671" s="21" t="s">
        <v>2065</v>
      </c>
      <c r="E671" s="20" t="s">
        <v>4</v>
      </c>
      <c r="F671" s="21" t="s">
        <v>2066</v>
      </c>
      <c r="G671" s="20" t="s">
        <v>2067</v>
      </c>
      <c r="H671" s="22">
        <v>42828</v>
      </c>
      <c r="I671" s="22">
        <v>42981</v>
      </c>
      <c r="J671" s="14">
        <v>30.4</v>
      </c>
    </row>
    <row r="672" spans="1:10" ht="30" x14ac:dyDescent="0.25">
      <c r="A672" s="20" t="s">
        <v>2068</v>
      </c>
      <c r="B672" s="20" t="s">
        <v>5</v>
      </c>
      <c r="C672" s="21" t="s">
        <v>2069</v>
      </c>
      <c r="D672" s="21" t="s">
        <v>2070</v>
      </c>
      <c r="E672" s="20" t="s">
        <v>4</v>
      </c>
      <c r="F672" s="21" t="s">
        <v>2071</v>
      </c>
      <c r="G672" s="20">
        <v>2058</v>
      </c>
      <c r="H672" s="22">
        <v>42850</v>
      </c>
      <c r="I672" s="22">
        <v>42881</v>
      </c>
      <c r="J672" s="14">
        <v>34.01</v>
      </c>
    </row>
    <row r="673" spans="1:10" x14ac:dyDescent="0.25">
      <c r="A673" s="20" t="s">
        <v>2072</v>
      </c>
      <c r="B673" s="20" t="s">
        <v>5</v>
      </c>
      <c r="C673" s="21" t="s">
        <v>2073</v>
      </c>
      <c r="D673" s="21" t="s">
        <v>2074</v>
      </c>
      <c r="E673" s="20" t="s">
        <v>4</v>
      </c>
      <c r="F673" s="21" t="s">
        <v>2075</v>
      </c>
      <c r="G673" s="20">
        <v>4204</v>
      </c>
      <c r="H673" s="22">
        <v>42866</v>
      </c>
      <c r="I673" s="22">
        <v>42896</v>
      </c>
      <c r="J673" s="14">
        <v>53.1</v>
      </c>
    </row>
    <row r="674" spans="1:10" ht="30" x14ac:dyDescent="0.25">
      <c r="A674" s="20" t="s">
        <v>2076</v>
      </c>
      <c r="B674" s="20" t="s">
        <v>5</v>
      </c>
      <c r="C674" s="21" t="s">
        <v>2077</v>
      </c>
      <c r="D674" s="21" t="s">
        <v>2078</v>
      </c>
      <c r="E674" s="20" t="s">
        <v>4</v>
      </c>
      <c r="F674" s="21" t="s">
        <v>2079</v>
      </c>
      <c r="G674" s="20">
        <v>5307</v>
      </c>
      <c r="H674" s="22">
        <v>42871</v>
      </c>
      <c r="I674" s="22">
        <v>42903</v>
      </c>
      <c r="J674" s="14">
        <v>20.03</v>
      </c>
    </row>
    <row r="675" spans="1:10" ht="30" x14ac:dyDescent="0.25">
      <c r="A675" s="20" t="s">
        <v>2080</v>
      </c>
      <c r="B675" s="20" t="s">
        <v>5</v>
      </c>
      <c r="C675" s="21" t="s">
        <v>2081</v>
      </c>
      <c r="D675" s="21" t="s">
        <v>2082</v>
      </c>
      <c r="E675" s="20" t="s">
        <v>4</v>
      </c>
      <c r="F675" s="21" t="s">
        <v>2083</v>
      </c>
      <c r="G675" s="20">
        <v>4127</v>
      </c>
      <c r="H675" s="22">
        <v>42872</v>
      </c>
      <c r="I675" s="22">
        <v>42904</v>
      </c>
      <c r="J675" s="14">
        <v>44.93</v>
      </c>
    </row>
    <row r="676" spans="1:10" ht="30" x14ac:dyDescent="0.25">
      <c r="A676" s="20" t="s">
        <v>2084</v>
      </c>
      <c r="B676" s="20" t="s">
        <v>5</v>
      </c>
      <c r="C676" s="21" t="s">
        <v>2085</v>
      </c>
      <c r="D676" s="21" t="s">
        <v>2086</v>
      </c>
      <c r="E676" s="20" t="s">
        <v>4</v>
      </c>
      <c r="F676" s="21" t="s">
        <v>2087</v>
      </c>
      <c r="G676" s="20">
        <v>117</v>
      </c>
      <c r="H676" s="22">
        <v>42902</v>
      </c>
      <c r="I676" s="22">
        <v>42936</v>
      </c>
      <c r="J676" s="14">
        <v>30.79</v>
      </c>
    </row>
    <row r="677" spans="1:10" ht="30" x14ac:dyDescent="0.25">
      <c r="A677" s="20" t="s">
        <v>2088</v>
      </c>
      <c r="B677" s="20" t="s">
        <v>5</v>
      </c>
      <c r="C677" s="21" t="s">
        <v>2031</v>
      </c>
      <c r="D677" s="21" t="s">
        <v>2032</v>
      </c>
      <c r="E677" s="20" t="s">
        <v>4</v>
      </c>
      <c r="F677" s="21" t="s">
        <v>2033</v>
      </c>
      <c r="G677" s="20">
        <v>6215</v>
      </c>
      <c r="H677" s="22">
        <v>42934</v>
      </c>
      <c r="I677" s="22">
        <v>43030</v>
      </c>
      <c r="J677" s="14">
        <v>169.71</v>
      </c>
    </row>
    <row r="678" spans="1:10" ht="30" x14ac:dyDescent="0.25">
      <c r="A678" s="20" t="s">
        <v>2089</v>
      </c>
      <c r="B678" s="20" t="s">
        <v>5</v>
      </c>
      <c r="C678" s="21" t="s">
        <v>2090</v>
      </c>
      <c r="D678" s="21" t="s">
        <v>2091</v>
      </c>
      <c r="E678" s="20" t="s">
        <v>4</v>
      </c>
      <c r="F678" s="21" t="s">
        <v>2092</v>
      </c>
      <c r="G678" s="20">
        <v>504</v>
      </c>
      <c r="H678" s="22">
        <v>42936</v>
      </c>
      <c r="I678" s="22">
        <v>42967</v>
      </c>
      <c r="J678" s="14">
        <v>37.85</v>
      </c>
    </row>
    <row r="679" spans="1:10" ht="30" x14ac:dyDescent="0.25">
      <c r="A679" s="20" t="s">
        <v>2093</v>
      </c>
      <c r="B679" s="20" t="s">
        <v>5</v>
      </c>
      <c r="C679" s="21" t="s">
        <v>2094</v>
      </c>
      <c r="D679" s="21" t="s">
        <v>2095</v>
      </c>
      <c r="E679" s="20" t="s">
        <v>4</v>
      </c>
      <c r="F679" s="21" t="s">
        <v>148</v>
      </c>
      <c r="G679" s="20">
        <v>6803</v>
      </c>
      <c r="H679" s="22">
        <v>42968</v>
      </c>
      <c r="I679" s="22">
        <v>43018</v>
      </c>
      <c r="J679" s="14">
        <v>60.05</v>
      </c>
    </row>
    <row r="680" spans="1:10" ht="30" x14ac:dyDescent="0.25">
      <c r="A680" s="20" t="s">
        <v>2096</v>
      </c>
      <c r="B680" s="20" t="s">
        <v>5</v>
      </c>
      <c r="C680" s="21" t="s">
        <v>2081</v>
      </c>
      <c r="D680" s="21" t="s">
        <v>2082</v>
      </c>
      <c r="E680" s="20" t="s">
        <v>4</v>
      </c>
      <c r="F680" s="21" t="s">
        <v>2083</v>
      </c>
      <c r="G680" s="20">
        <v>4127</v>
      </c>
      <c r="H680" s="22">
        <v>42955</v>
      </c>
      <c r="I680" s="22">
        <v>42987</v>
      </c>
      <c r="J680" s="14">
        <v>51</v>
      </c>
    </row>
    <row r="681" spans="1:10" x14ac:dyDescent="0.25">
      <c r="A681" s="20" t="s">
        <v>2097</v>
      </c>
      <c r="B681" s="20" t="s">
        <v>5</v>
      </c>
      <c r="C681" s="21" t="s">
        <v>2098</v>
      </c>
      <c r="D681" s="21" t="s">
        <v>2099</v>
      </c>
      <c r="E681" s="20" t="s">
        <v>4</v>
      </c>
      <c r="F681" s="21" t="s">
        <v>2100</v>
      </c>
      <c r="G681" s="20">
        <v>77</v>
      </c>
      <c r="H681" s="22">
        <v>42998</v>
      </c>
      <c r="I681" s="22">
        <v>43028</v>
      </c>
      <c r="J681" s="14">
        <v>59.65</v>
      </c>
    </row>
    <row r="682" spans="1:10" ht="30" x14ac:dyDescent="0.25">
      <c r="A682" s="20" t="s">
        <v>2101</v>
      </c>
      <c r="B682" s="20" t="s">
        <v>5</v>
      </c>
      <c r="C682" s="21" t="s">
        <v>2102</v>
      </c>
      <c r="D682" s="21" t="s">
        <v>2103</v>
      </c>
      <c r="E682" s="20" t="s">
        <v>4</v>
      </c>
      <c r="F682" s="21" t="s">
        <v>2104</v>
      </c>
      <c r="G682" s="20">
        <v>2304</v>
      </c>
      <c r="H682" s="22">
        <v>42998</v>
      </c>
      <c r="I682" s="22">
        <v>43028</v>
      </c>
      <c r="J682" s="14">
        <v>28.21</v>
      </c>
    </row>
    <row r="683" spans="1:10" x14ac:dyDescent="0.25">
      <c r="A683" s="20" t="s">
        <v>2105</v>
      </c>
      <c r="B683" s="20" t="s">
        <v>5</v>
      </c>
      <c r="C683" s="21" t="s">
        <v>2106</v>
      </c>
      <c r="D683" s="21" t="s">
        <v>2107</v>
      </c>
      <c r="E683" s="20" t="s">
        <v>4</v>
      </c>
      <c r="F683" s="21">
        <v>46</v>
      </c>
      <c r="G683" s="20">
        <v>6617</v>
      </c>
      <c r="H683" s="22">
        <v>43004</v>
      </c>
      <c r="I683" s="22">
        <v>43036</v>
      </c>
      <c r="J683" s="14">
        <v>46.19</v>
      </c>
    </row>
    <row r="684" spans="1:10" x14ac:dyDescent="0.25">
      <c r="A684" s="20" t="s">
        <v>2108</v>
      </c>
      <c r="B684" s="20" t="s">
        <v>5</v>
      </c>
      <c r="C684" s="21" t="s">
        <v>2109</v>
      </c>
      <c r="D684" s="21" t="s">
        <v>2110</v>
      </c>
      <c r="E684" s="20" t="s">
        <v>4</v>
      </c>
      <c r="F684" s="21">
        <v>48</v>
      </c>
      <c r="G684" s="20">
        <v>4810</v>
      </c>
      <c r="H684" s="22">
        <v>43048</v>
      </c>
      <c r="I684" s="22">
        <v>43082</v>
      </c>
      <c r="J684" s="14">
        <v>55.44</v>
      </c>
    </row>
    <row r="685" spans="1:10" ht="30" x14ac:dyDescent="0.25">
      <c r="A685" s="20" t="s">
        <v>2111</v>
      </c>
      <c r="B685" s="20" t="s">
        <v>5</v>
      </c>
      <c r="C685" s="21" t="s">
        <v>2112</v>
      </c>
      <c r="D685" s="21" t="s">
        <v>2113</v>
      </c>
      <c r="E685" s="20" t="s">
        <v>4</v>
      </c>
      <c r="F685" s="21" t="s">
        <v>2114</v>
      </c>
      <c r="G685" s="20">
        <v>3403</v>
      </c>
      <c r="H685" s="22">
        <v>43066</v>
      </c>
      <c r="I685" s="22">
        <v>43097</v>
      </c>
      <c r="J685" s="14">
        <v>42.18</v>
      </c>
    </row>
    <row r="686" spans="1:10" ht="30" x14ac:dyDescent="0.25">
      <c r="A686" s="20" t="s">
        <v>2115</v>
      </c>
      <c r="B686" s="20" t="s">
        <v>5</v>
      </c>
      <c r="C686" s="21" t="s">
        <v>2116</v>
      </c>
      <c r="D686" s="21" t="s">
        <v>2117</v>
      </c>
      <c r="E686" s="20" t="s">
        <v>4</v>
      </c>
      <c r="F686" s="21" t="s">
        <v>2118</v>
      </c>
      <c r="G686" s="20">
        <v>211</v>
      </c>
      <c r="H686" s="22">
        <v>43096</v>
      </c>
      <c r="I686" s="22">
        <v>43218</v>
      </c>
      <c r="J686" s="14">
        <v>178.99</v>
      </c>
    </row>
    <row r="687" spans="1:10" ht="30" x14ac:dyDescent="0.25">
      <c r="A687" s="20" t="s">
        <v>2119</v>
      </c>
      <c r="B687" s="20" t="s">
        <v>5</v>
      </c>
      <c r="C687" s="21" t="s">
        <v>2120</v>
      </c>
      <c r="D687" s="21" t="s">
        <v>2121</v>
      </c>
      <c r="E687" s="20" t="s">
        <v>4</v>
      </c>
      <c r="F687" s="21" t="s">
        <v>340</v>
      </c>
      <c r="G687" s="20">
        <v>5850</v>
      </c>
      <c r="H687" s="22">
        <v>43123</v>
      </c>
      <c r="I687" s="22">
        <v>43182</v>
      </c>
      <c r="J687" s="14">
        <v>63.44</v>
      </c>
    </row>
    <row r="688" spans="1:10" ht="30" x14ac:dyDescent="0.25">
      <c r="A688" s="20" t="s">
        <v>2122</v>
      </c>
      <c r="B688" s="20" t="s">
        <v>5</v>
      </c>
      <c r="C688" s="21" t="s">
        <v>2123</v>
      </c>
      <c r="D688" s="21" t="s">
        <v>2124</v>
      </c>
      <c r="E688" s="20" t="s">
        <v>4</v>
      </c>
      <c r="F688" s="21" t="s">
        <v>2125</v>
      </c>
      <c r="G688" s="20">
        <v>1718</v>
      </c>
      <c r="H688" s="22">
        <v>43123</v>
      </c>
      <c r="I688" s="22">
        <v>43173</v>
      </c>
      <c r="J688" s="14">
        <v>27.43</v>
      </c>
    </row>
    <row r="689" spans="1:10" x14ac:dyDescent="0.25">
      <c r="A689" s="20" t="s">
        <v>2126</v>
      </c>
      <c r="B689" s="20" t="s">
        <v>5</v>
      </c>
      <c r="C689" s="21" t="s">
        <v>2073</v>
      </c>
      <c r="D689" s="21" t="s">
        <v>2074</v>
      </c>
      <c r="E689" s="20" t="s">
        <v>4</v>
      </c>
      <c r="F689" s="21" t="s">
        <v>2075</v>
      </c>
      <c r="G689" s="20">
        <v>4204</v>
      </c>
      <c r="H689" s="22">
        <v>43123</v>
      </c>
      <c r="I689" s="22">
        <v>43153</v>
      </c>
      <c r="J689" s="14">
        <v>35.06</v>
      </c>
    </row>
    <row r="690" spans="1:10" x14ac:dyDescent="0.25">
      <c r="A690" s="20" t="s">
        <v>2127</v>
      </c>
      <c r="B690" s="20" t="s">
        <v>5</v>
      </c>
      <c r="C690" s="21" t="s">
        <v>2128</v>
      </c>
      <c r="D690" s="21" t="s">
        <v>2129</v>
      </c>
      <c r="E690" s="20" t="s">
        <v>4</v>
      </c>
      <c r="F690" s="21" t="s">
        <v>2130</v>
      </c>
      <c r="G690" s="20">
        <v>1811</v>
      </c>
      <c r="H690" s="22">
        <v>43145</v>
      </c>
      <c r="I690" s="22">
        <v>43176</v>
      </c>
      <c r="J690" s="14">
        <v>55.72</v>
      </c>
    </row>
    <row r="691" spans="1:10" ht="30" x14ac:dyDescent="0.25">
      <c r="A691" s="20" t="s">
        <v>2131</v>
      </c>
      <c r="B691" s="20" t="s">
        <v>5</v>
      </c>
      <c r="C691" s="21" t="s">
        <v>2132</v>
      </c>
      <c r="D691" s="21" t="s">
        <v>2133</v>
      </c>
      <c r="E691" s="20" t="s">
        <v>4</v>
      </c>
      <c r="F691" s="21" t="s">
        <v>2092</v>
      </c>
      <c r="G691" s="20">
        <v>514</v>
      </c>
      <c r="H691" s="22">
        <v>43144</v>
      </c>
      <c r="I691" s="22">
        <v>43176</v>
      </c>
      <c r="J691" s="14">
        <v>32.18</v>
      </c>
    </row>
    <row r="692" spans="1:10" ht="30" x14ac:dyDescent="0.25">
      <c r="A692" s="20" t="s">
        <v>2134</v>
      </c>
      <c r="B692" s="20" t="s">
        <v>5</v>
      </c>
      <c r="C692" s="21" t="s">
        <v>2135</v>
      </c>
      <c r="D692" s="21" t="s">
        <v>2136</v>
      </c>
      <c r="E692" s="20" t="s">
        <v>4</v>
      </c>
      <c r="F692" s="21" t="s">
        <v>2137</v>
      </c>
      <c r="G692" s="20">
        <v>8001</v>
      </c>
      <c r="H692" s="22">
        <v>43154</v>
      </c>
      <c r="I692" s="22">
        <v>43181</v>
      </c>
      <c r="J692" s="14">
        <v>59.38</v>
      </c>
    </row>
    <row r="693" spans="1:10" ht="30" x14ac:dyDescent="0.25">
      <c r="A693" s="20" t="s">
        <v>2138</v>
      </c>
      <c r="B693" s="20" t="s">
        <v>5</v>
      </c>
      <c r="C693" s="21" t="s">
        <v>2139</v>
      </c>
      <c r="D693" s="21" t="s">
        <v>2140</v>
      </c>
      <c r="E693" s="20" t="s">
        <v>4</v>
      </c>
      <c r="F693" s="21" t="s">
        <v>2141</v>
      </c>
      <c r="G693" s="20" t="s">
        <v>2142</v>
      </c>
      <c r="H693" s="22">
        <v>43187</v>
      </c>
      <c r="I693" s="22">
        <v>43217</v>
      </c>
      <c r="J693" s="14">
        <v>58.74</v>
      </c>
    </row>
    <row r="694" spans="1:10" ht="30" x14ac:dyDescent="0.25">
      <c r="A694" s="20" t="s">
        <v>2143</v>
      </c>
      <c r="B694" s="20" t="s">
        <v>5</v>
      </c>
      <c r="C694" s="21" t="s">
        <v>2144</v>
      </c>
      <c r="D694" s="21" t="s">
        <v>2145</v>
      </c>
      <c r="E694" s="20" t="s">
        <v>2</v>
      </c>
      <c r="F694" s="21" t="s">
        <v>228</v>
      </c>
      <c r="G694" s="20">
        <v>602</v>
      </c>
      <c r="H694" s="22">
        <v>43194</v>
      </c>
      <c r="I694" s="22">
        <v>43218</v>
      </c>
      <c r="J694" s="14">
        <v>84.04</v>
      </c>
    </row>
    <row r="695" spans="1:10" ht="30" x14ac:dyDescent="0.25">
      <c r="A695" s="20" t="s">
        <v>2146</v>
      </c>
      <c r="B695" s="20" t="s">
        <v>5</v>
      </c>
      <c r="C695" s="21" t="s">
        <v>2147</v>
      </c>
      <c r="D695" s="21" t="s">
        <v>2148</v>
      </c>
      <c r="E695" s="20" t="s">
        <v>4</v>
      </c>
      <c r="F695" s="21" t="s">
        <v>2058</v>
      </c>
      <c r="G695" s="20">
        <v>243</v>
      </c>
      <c r="H695" s="22">
        <v>43196</v>
      </c>
      <c r="I695" s="22">
        <v>43229</v>
      </c>
      <c r="J695" s="14">
        <v>59.21</v>
      </c>
    </row>
    <row r="696" spans="1:10" x14ac:dyDescent="0.25">
      <c r="A696" s="20" t="s">
        <v>2149</v>
      </c>
      <c r="B696" s="20" t="s">
        <v>5</v>
      </c>
      <c r="C696" s="21" t="s">
        <v>2150</v>
      </c>
      <c r="D696" s="21" t="s">
        <v>2151</v>
      </c>
      <c r="E696" s="20" t="s">
        <v>4</v>
      </c>
      <c r="F696" s="21">
        <v>27</v>
      </c>
      <c r="G696" s="20">
        <v>2700</v>
      </c>
      <c r="H696" s="22">
        <v>43257</v>
      </c>
      <c r="I696" s="22">
        <v>43288</v>
      </c>
      <c r="J696" s="14">
        <v>59.85</v>
      </c>
    </row>
    <row r="697" spans="1:10" ht="30" x14ac:dyDescent="0.25">
      <c r="A697" s="20" t="s">
        <v>2152</v>
      </c>
      <c r="B697" s="20" t="s">
        <v>5</v>
      </c>
      <c r="C697" s="21" t="s">
        <v>2153</v>
      </c>
      <c r="D697" s="21" t="s">
        <v>2154</v>
      </c>
      <c r="E697" s="20" t="s">
        <v>37</v>
      </c>
      <c r="F697" s="21" t="s">
        <v>2155</v>
      </c>
      <c r="G697" s="20">
        <v>5704</v>
      </c>
      <c r="H697" s="22">
        <v>43263</v>
      </c>
      <c r="I697" s="22">
        <v>43294</v>
      </c>
      <c r="J697" s="14">
        <v>59.17</v>
      </c>
    </row>
    <row r="698" spans="1:10" ht="30" x14ac:dyDescent="0.25">
      <c r="A698" s="20" t="s">
        <v>2156</v>
      </c>
      <c r="B698" s="20" t="s">
        <v>5</v>
      </c>
      <c r="C698" s="21" t="s">
        <v>2157</v>
      </c>
      <c r="D698" s="21" t="s">
        <v>2158</v>
      </c>
      <c r="E698" s="20" t="s">
        <v>176</v>
      </c>
      <c r="F698" s="21" t="s">
        <v>177</v>
      </c>
      <c r="G698" s="20" t="s">
        <v>2159</v>
      </c>
      <c r="H698" s="22">
        <v>43290</v>
      </c>
      <c r="I698" s="22">
        <v>43363</v>
      </c>
      <c r="J698" s="14">
        <v>69.98</v>
      </c>
    </row>
    <row r="699" spans="1:10" ht="30" x14ac:dyDescent="0.25">
      <c r="A699" s="20" t="s">
        <v>2160</v>
      </c>
      <c r="B699" s="20" t="s">
        <v>5</v>
      </c>
      <c r="C699" s="21" t="s">
        <v>2161</v>
      </c>
      <c r="D699" s="21" t="s">
        <v>2162</v>
      </c>
      <c r="E699" s="20" t="s">
        <v>37</v>
      </c>
      <c r="F699" s="21" t="s">
        <v>2163</v>
      </c>
      <c r="G699" s="20">
        <v>1437</v>
      </c>
      <c r="H699" s="22">
        <v>43299</v>
      </c>
      <c r="I699" s="22">
        <v>43330</v>
      </c>
      <c r="J699" s="14">
        <v>49.41</v>
      </c>
    </row>
    <row r="700" spans="1:10" x14ac:dyDescent="0.25">
      <c r="A700" s="20" t="s">
        <v>2164</v>
      </c>
      <c r="B700" s="20" t="s">
        <v>5</v>
      </c>
      <c r="C700" s="21" t="s">
        <v>2165</v>
      </c>
      <c r="D700" s="21" t="s">
        <v>2166</v>
      </c>
      <c r="E700" s="20" t="s">
        <v>4</v>
      </c>
      <c r="F700" s="21">
        <v>20</v>
      </c>
      <c r="G700" s="20">
        <v>5602</v>
      </c>
      <c r="H700" s="22">
        <v>43306</v>
      </c>
      <c r="I700" s="22">
        <v>43337</v>
      </c>
      <c r="J700" s="14">
        <v>44.55</v>
      </c>
    </row>
    <row r="701" spans="1:10" x14ac:dyDescent="0.25">
      <c r="A701" s="20" t="s">
        <v>2167</v>
      </c>
      <c r="B701" s="20" t="s">
        <v>5</v>
      </c>
      <c r="C701" s="21" t="s">
        <v>2168</v>
      </c>
      <c r="D701" s="21" t="s">
        <v>2169</v>
      </c>
      <c r="E701" s="20" t="s">
        <v>4</v>
      </c>
      <c r="F701" s="21">
        <v>37</v>
      </c>
      <c r="G701" s="20">
        <v>3009</v>
      </c>
      <c r="H701" s="22">
        <v>43305</v>
      </c>
      <c r="I701" s="22">
        <v>43367</v>
      </c>
      <c r="J701" s="14">
        <v>67.569999999999993</v>
      </c>
    </row>
    <row r="702" spans="1:10" ht="30" x14ac:dyDescent="0.25">
      <c r="A702" s="20" t="s">
        <v>2170</v>
      </c>
      <c r="B702" s="20" t="s">
        <v>5</v>
      </c>
      <c r="C702" s="21" t="s">
        <v>2171</v>
      </c>
      <c r="D702" s="21" t="s">
        <v>2172</v>
      </c>
      <c r="E702" s="20" t="s">
        <v>4</v>
      </c>
      <c r="F702" s="21" t="s">
        <v>2173</v>
      </c>
      <c r="G702" s="20" t="s">
        <v>2174</v>
      </c>
      <c r="H702" s="22">
        <v>43315</v>
      </c>
      <c r="I702" s="22">
        <v>43348</v>
      </c>
      <c r="J702" s="14">
        <v>59.72</v>
      </c>
    </row>
    <row r="703" spans="1:10" ht="30" x14ac:dyDescent="0.25">
      <c r="A703" s="20" t="s">
        <v>2175</v>
      </c>
      <c r="B703" s="20" t="s">
        <v>5</v>
      </c>
      <c r="C703" s="21" t="s">
        <v>2176</v>
      </c>
      <c r="D703" s="21" t="s">
        <v>2177</v>
      </c>
      <c r="E703" s="20" t="s">
        <v>4</v>
      </c>
      <c r="F703" s="21" t="s">
        <v>2066</v>
      </c>
      <c r="G703" s="20">
        <v>13942</v>
      </c>
      <c r="H703" s="22">
        <v>43332</v>
      </c>
      <c r="I703" s="22">
        <v>43363</v>
      </c>
      <c r="J703" s="14">
        <v>60</v>
      </c>
    </row>
    <row r="704" spans="1:10" x14ac:dyDescent="0.25">
      <c r="A704" s="20" t="s">
        <v>2178</v>
      </c>
      <c r="B704" s="20" t="s">
        <v>5</v>
      </c>
      <c r="C704" s="21" t="s">
        <v>2179</v>
      </c>
      <c r="D704" s="21" t="s">
        <v>2180</v>
      </c>
      <c r="E704" s="20" t="s">
        <v>4</v>
      </c>
      <c r="F704" s="21" t="s">
        <v>105</v>
      </c>
      <c r="G704" s="20">
        <v>115</v>
      </c>
      <c r="H704" s="22">
        <v>43340</v>
      </c>
      <c r="I704" s="22">
        <v>43371</v>
      </c>
      <c r="J704" s="14">
        <v>57.13</v>
      </c>
    </row>
    <row r="705" spans="1:10" x14ac:dyDescent="0.25">
      <c r="A705" s="20" t="s">
        <v>2181</v>
      </c>
      <c r="B705" s="20" t="s">
        <v>5</v>
      </c>
      <c r="C705" s="21" t="s">
        <v>2182</v>
      </c>
      <c r="D705" s="21" t="s">
        <v>2183</v>
      </c>
      <c r="E705" s="20" t="s">
        <v>4</v>
      </c>
      <c r="F705" s="21">
        <v>116</v>
      </c>
      <c r="G705" s="20">
        <v>1718</v>
      </c>
      <c r="H705" s="22">
        <v>43341</v>
      </c>
      <c r="I705" s="22">
        <v>43467</v>
      </c>
      <c r="J705" s="14">
        <v>84.56</v>
      </c>
    </row>
    <row r="706" spans="1:10" ht="30" x14ac:dyDescent="0.25">
      <c r="A706" s="20" t="s">
        <v>2184</v>
      </c>
      <c r="B706" s="20" t="s">
        <v>5</v>
      </c>
      <c r="C706" s="21" t="s">
        <v>2144</v>
      </c>
      <c r="D706" s="21" t="s">
        <v>2145</v>
      </c>
      <c r="E706" s="20" t="s">
        <v>2</v>
      </c>
      <c r="F706" s="21" t="s">
        <v>228</v>
      </c>
      <c r="G706" s="20">
        <v>602</v>
      </c>
      <c r="H706" s="22">
        <v>43357</v>
      </c>
      <c r="I706" s="22">
        <v>43390</v>
      </c>
      <c r="J706" s="14">
        <v>34.92</v>
      </c>
    </row>
    <row r="707" spans="1:10" ht="30" x14ac:dyDescent="0.25">
      <c r="A707" s="20" t="s">
        <v>2185</v>
      </c>
      <c r="B707" s="20" t="s">
        <v>5</v>
      </c>
      <c r="C707" s="21" t="s">
        <v>2186</v>
      </c>
      <c r="D707" s="21" t="s">
        <v>2187</v>
      </c>
      <c r="E707" s="20" t="s">
        <v>4</v>
      </c>
      <c r="F707" s="21" t="s">
        <v>1722</v>
      </c>
      <c r="G707" s="20">
        <v>4107</v>
      </c>
      <c r="H707" s="22">
        <v>43367</v>
      </c>
      <c r="I707" s="22">
        <v>43488</v>
      </c>
      <c r="J707" s="14">
        <v>112.1</v>
      </c>
    </row>
    <row r="708" spans="1:10" ht="30" x14ac:dyDescent="0.25">
      <c r="A708" s="20" t="s">
        <v>2188</v>
      </c>
      <c r="B708" s="20" t="s">
        <v>5</v>
      </c>
      <c r="C708" s="21" t="s">
        <v>2189</v>
      </c>
      <c r="D708" s="21" t="s">
        <v>2190</v>
      </c>
      <c r="E708" s="20" t="s">
        <v>4</v>
      </c>
      <c r="F708" s="21" t="s">
        <v>2191</v>
      </c>
      <c r="G708" s="20">
        <v>195</v>
      </c>
      <c r="H708" s="22">
        <v>43364</v>
      </c>
      <c r="I708" s="22">
        <v>43634</v>
      </c>
      <c r="J708" s="14">
        <v>162.24</v>
      </c>
    </row>
    <row r="709" spans="1:10" x14ac:dyDescent="0.25">
      <c r="A709" s="20" t="s">
        <v>2192</v>
      </c>
      <c r="B709" s="20" t="s">
        <v>5</v>
      </c>
      <c r="C709" s="21" t="s">
        <v>2193</v>
      </c>
      <c r="D709" s="21" t="s">
        <v>2194</v>
      </c>
      <c r="E709" s="20" t="s">
        <v>4</v>
      </c>
      <c r="F709" s="21" t="s">
        <v>2195</v>
      </c>
      <c r="G709" s="20">
        <v>4805</v>
      </c>
      <c r="H709" s="22">
        <v>43367</v>
      </c>
      <c r="I709" s="22">
        <v>43398</v>
      </c>
      <c r="J709" s="14">
        <v>29.75</v>
      </c>
    </row>
    <row r="710" spans="1:10" x14ac:dyDescent="0.25">
      <c r="A710" s="20" t="s">
        <v>2196</v>
      </c>
      <c r="B710" s="20" t="s">
        <v>5</v>
      </c>
      <c r="C710" s="21" t="s">
        <v>2197</v>
      </c>
      <c r="D710" s="21" t="s">
        <v>2198</v>
      </c>
      <c r="E710" s="20" t="s">
        <v>4</v>
      </c>
      <c r="F710" s="21" t="s">
        <v>2199</v>
      </c>
      <c r="G710" s="20">
        <v>1106</v>
      </c>
      <c r="H710" s="22">
        <v>43461</v>
      </c>
      <c r="I710" s="22">
        <v>43582</v>
      </c>
      <c r="J710" s="14">
        <v>115.62</v>
      </c>
    </row>
    <row r="711" spans="1:10" ht="30" x14ac:dyDescent="0.25">
      <c r="A711" s="20" t="s">
        <v>2200</v>
      </c>
      <c r="B711" s="20" t="s">
        <v>5</v>
      </c>
      <c r="C711" s="21" t="s">
        <v>2123</v>
      </c>
      <c r="D711" s="21" t="s">
        <v>2124</v>
      </c>
      <c r="E711" s="20" t="s">
        <v>4</v>
      </c>
      <c r="F711" s="21" t="s">
        <v>2125</v>
      </c>
      <c r="G711" s="20">
        <v>1718</v>
      </c>
      <c r="H711" s="22">
        <v>43482</v>
      </c>
      <c r="I711" s="22">
        <v>43545</v>
      </c>
      <c r="J711" s="14">
        <v>95.32</v>
      </c>
    </row>
    <row r="712" spans="1:10" ht="30" x14ac:dyDescent="0.25">
      <c r="A712" s="20" t="s">
        <v>2201</v>
      </c>
      <c r="B712" s="20" t="s">
        <v>5</v>
      </c>
      <c r="C712" s="21" t="s">
        <v>2202</v>
      </c>
      <c r="D712" s="21" t="s">
        <v>2203</v>
      </c>
      <c r="E712" s="20" t="s">
        <v>4</v>
      </c>
      <c r="F712" s="21" t="s">
        <v>2204</v>
      </c>
      <c r="G712" s="20">
        <v>1843</v>
      </c>
      <c r="H712" s="22">
        <v>43493</v>
      </c>
      <c r="I712" s="22">
        <v>43524</v>
      </c>
      <c r="J712" s="14">
        <v>59.52</v>
      </c>
    </row>
    <row r="713" spans="1:10" ht="30" x14ac:dyDescent="0.25">
      <c r="A713" s="20" t="s">
        <v>2205</v>
      </c>
      <c r="B713" s="20" t="s">
        <v>5</v>
      </c>
      <c r="C713" s="21" t="s">
        <v>2206</v>
      </c>
      <c r="D713" s="21" t="s">
        <v>2207</v>
      </c>
      <c r="E713" s="20" t="s">
        <v>4</v>
      </c>
      <c r="F713" s="21" t="s">
        <v>2208</v>
      </c>
      <c r="G713" s="20">
        <v>3908</v>
      </c>
      <c r="H713" s="22">
        <v>43518</v>
      </c>
      <c r="I713" s="22">
        <v>43551</v>
      </c>
      <c r="J713" s="14">
        <v>67.760000000000005</v>
      </c>
    </row>
    <row r="714" spans="1:10" x14ac:dyDescent="0.25">
      <c r="A714" s="20" t="s">
        <v>2209</v>
      </c>
      <c r="B714" s="20" t="s">
        <v>5</v>
      </c>
      <c r="C714" s="21" t="s">
        <v>2210</v>
      </c>
      <c r="D714" s="21" t="s">
        <v>2211</v>
      </c>
      <c r="E714" s="20" t="s">
        <v>4</v>
      </c>
      <c r="F714" s="21" t="s">
        <v>507</v>
      </c>
      <c r="G714" s="20">
        <v>4009</v>
      </c>
      <c r="H714" s="22">
        <v>43528</v>
      </c>
      <c r="I714" s="22">
        <v>43559</v>
      </c>
      <c r="J714" s="14">
        <v>58.52</v>
      </c>
    </row>
    <row r="715" spans="1:10" ht="30" x14ac:dyDescent="0.25">
      <c r="A715" s="20" t="s">
        <v>2212</v>
      </c>
      <c r="B715" s="20" t="s">
        <v>5</v>
      </c>
      <c r="C715" s="21" t="s">
        <v>2213</v>
      </c>
      <c r="D715" s="21" t="s">
        <v>2214</v>
      </c>
      <c r="E715" s="20" t="s">
        <v>4</v>
      </c>
      <c r="F715" s="21" t="s">
        <v>2215</v>
      </c>
      <c r="G715" s="20">
        <v>835</v>
      </c>
      <c r="H715" s="22">
        <v>43536</v>
      </c>
      <c r="I715" s="22">
        <v>43568</v>
      </c>
      <c r="J715" s="14">
        <v>12.53</v>
      </c>
    </row>
    <row r="716" spans="1:10" ht="30" x14ac:dyDescent="0.25">
      <c r="A716" s="20" t="s">
        <v>2216</v>
      </c>
      <c r="B716" s="20" t="s">
        <v>5</v>
      </c>
      <c r="C716" s="21" t="s">
        <v>2217</v>
      </c>
      <c r="D716" s="21" t="s">
        <v>2218</v>
      </c>
      <c r="E716" s="20" t="s">
        <v>4</v>
      </c>
      <c r="F716" s="21" t="s">
        <v>2219</v>
      </c>
      <c r="G716" s="20">
        <v>2903</v>
      </c>
      <c r="H716" s="22">
        <v>43556</v>
      </c>
      <c r="I716" s="22">
        <v>43618</v>
      </c>
      <c r="J716" s="14">
        <v>68.42</v>
      </c>
    </row>
  </sheetData>
  <sortState ref="A2:J568">
    <sortCondition ref="B2:B568"/>
  </sortState>
  <mergeCells count="4">
    <mergeCell ref="A3:B3"/>
    <mergeCell ref="A171:B171"/>
    <mergeCell ref="A506:B506"/>
    <mergeCell ref="A568:B568"/>
  </mergeCells>
  <pageMargins left="0.7" right="0.7" top="0.75" bottom="0.75" header="0.3" footer="0.3"/>
  <pageSetup paperSize="5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Tramites con varios datos DDUE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Iveth Barrios Chavira</dc:creator>
  <cp:lastModifiedBy>DUE-7FYGKH2</cp:lastModifiedBy>
  <cp:lastPrinted>2019-05-02T19:31:18Z</cp:lastPrinted>
  <dcterms:created xsi:type="dcterms:W3CDTF">2019-04-16T20:22:40Z</dcterms:created>
  <dcterms:modified xsi:type="dcterms:W3CDTF">2019-05-02T19:32:27Z</dcterms:modified>
</cp:coreProperties>
</file>