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60" windowWidth="19200" windowHeight="11535"/>
  </bookViews>
  <sheets>
    <sheet name="metas areas 2016" sheetId="1" r:id="rId1"/>
  </sheets>
  <definedNames>
    <definedName name="_xlnm._FilterDatabase" localSheetId="0" hidden="1">'metas areas 2016'!$A$4:$EO$30</definedName>
    <definedName name="_xlnm.Print_Area" localSheetId="0">'metas areas 2016'!$A$1:$EN$30</definedName>
    <definedName name="_xlnm.Print_Titles" localSheetId="0">'metas areas 2016'!$1:$4</definedName>
  </definedNames>
  <calcPr calcId="144525"/>
</workbook>
</file>

<file path=xl/calcChain.xml><?xml version="1.0" encoding="utf-8"?>
<calcChain xmlns="http://schemas.openxmlformats.org/spreadsheetml/2006/main">
  <c r="EN30" i="1" l="1"/>
  <c r="EM30" i="1"/>
  <c r="EN29" i="1"/>
  <c r="EM29" i="1"/>
  <c r="EO28" i="1"/>
  <c r="EN28" i="1"/>
  <c r="EM28" i="1"/>
  <c r="EO27" i="1"/>
  <c r="EN27" i="1"/>
  <c r="EM27" i="1"/>
  <c r="EL27" i="1"/>
  <c r="EN26" i="1"/>
  <c r="EM26" i="1"/>
  <c r="EO25" i="1"/>
  <c r="EN25" i="1"/>
  <c r="EM25" i="1"/>
  <c r="EL25" i="1"/>
  <c r="EN24" i="1"/>
  <c r="EM24" i="1"/>
  <c r="EN23" i="1"/>
  <c r="EM23" i="1"/>
  <c r="EO22" i="1"/>
  <c r="EN22" i="1"/>
  <c r="EM22" i="1"/>
  <c r="EN21" i="1"/>
  <c r="EM21" i="1"/>
  <c r="EN20" i="1"/>
  <c r="EM20" i="1"/>
  <c r="EL20" i="1"/>
  <c r="EO19" i="1"/>
  <c r="EN19" i="1"/>
  <c r="EM19" i="1"/>
  <c r="EO18" i="1"/>
  <c r="EN18" i="1"/>
  <c r="EM18" i="1"/>
  <c r="EL18" i="1"/>
  <c r="EO17" i="1"/>
  <c r="EN17" i="1"/>
  <c r="EM17" i="1"/>
  <c r="EL17" i="1"/>
  <c r="EO16" i="1"/>
  <c r="EN16" i="1"/>
  <c r="EM16" i="1"/>
  <c r="EL16" i="1"/>
  <c r="EN15" i="1"/>
  <c r="EM15" i="1"/>
  <c r="EO14" i="1"/>
  <c r="EN14" i="1"/>
  <c r="EM14" i="1"/>
  <c r="EO13" i="1"/>
  <c r="EN13" i="1"/>
  <c r="EM13" i="1"/>
  <c r="EL13" i="1"/>
  <c r="EN12" i="1"/>
  <c r="EM12" i="1"/>
  <c r="EN11" i="1"/>
  <c r="EM11" i="1"/>
  <c r="EN10" i="1"/>
  <c r="EM10" i="1"/>
  <c r="EN9" i="1"/>
  <c r="EM9" i="1"/>
  <c r="EO8" i="1"/>
  <c r="EN8" i="1"/>
  <c r="EM8" i="1"/>
  <c r="EN7" i="1"/>
  <c r="EM7" i="1"/>
  <c r="EO6" i="1"/>
  <c r="EN6" i="1"/>
  <c r="EM6" i="1"/>
  <c r="EL6" i="1"/>
  <c r="EO5" i="1"/>
  <c r="EN5" i="1"/>
  <c r="EM5" i="1"/>
  <c r="EL5" i="1"/>
</calcChain>
</file>

<file path=xl/comments1.xml><?xml version="1.0" encoding="utf-8"?>
<comments xmlns="http://schemas.openxmlformats.org/spreadsheetml/2006/main">
  <authors>
    <author>Ivonne Elizabeth Rivera Guzman</author>
  </authors>
  <commentList>
    <comment ref="G26" authorId="0">
      <text>
        <r>
          <rPr>
            <b/>
            <sz val="28"/>
            <color indexed="81"/>
            <rFont val="Tahoma"/>
            <family val="2"/>
          </rPr>
          <t>Ivonne Elizabeth Rivera Guzman:</t>
        </r>
        <r>
          <rPr>
            <sz val="28"/>
            <color indexed="81"/>
            <rFont val="Tahoma"/>
            <family val="2"/>
          </rPr>
          <t xml:space="preserve">
La creación de la senda en el Parque del Encino y los eventos de la Vía Recreativa, son los que se consideran para contar ésta línea de acción Politicamente cumplida.
</t>
        </r>
      </text>
    </comment>
  </commentList>
</comments>
</file>

<file path=xl/sharedStrings.xml><?xml version="1.0" encoding="utf-8"?>
<sst xmlns="http://schemas.openxmlformats.org/spreadsheetml/2006/main" count="1527" uniqueCount="861">
  <si>
    <t>DEPENDENCIA</t>
  </si>
  <si>
    <t>ID  EJE</t>
  </si>
  <si>
    <t xml:space="preserve">EJE </t>
  </si>
  <si>
    <t>ID ESTRATEGIA</t>
  </si>
  <si>
    <t>ESTRATEGIA</t>
  </si>
  <si>
    <t>ID LÍNEA DE ACCIÓN</t>
  </si>
  <si>
    <t xml:space="preserve">LÍNEA DE ACCIÓN </t>
  </si>
  <si>
    <t>No. Ficha técnica</t>
  </si>
  <si>
    <t>Versión</t>
  </si>
  <si>
    <t xml:space="preserve">Frecuencia de Medición </t>
  </si>
  <si>
    <t>METAS</t>
  </si>
  <si>
    <t>INDICADOR</t>
  </si>
  <si>
    <t>Objetivo de medición</t>
  </si>
  <si>
    <t>Interpretación</t>
  </si>
  <si>
    <t>Parámetro 1</t>
  </si>
  <si>
    <t>Parámetro 2</t>
  </si>
  <si>
    <t>Parámetro 3</t>
  </si>
  <si>
    <t>Parámetro 4</t>
  </si>
  <si>
    <t>Parámetro 5</t>
  </si>
  <si>
    <t>Parámetro 6</t>
  </si>
  <si>
    <t>Parámetro 7</t>
  </si>
  <si>
    <t>Parámetro 8</t>
  </si>
  <si>
    <t>Parámetro 9</t>
  </si>
  <si>
    <t>Parámetro 10</t>
  </si>
  <si>
    <t>Parámetro 11</t>
  </si>
  <si>
    <t>Parámetro 12</t>
  </si>
  <si>
    <t>Parámetro 13</t>
  </si>
  <si>
    <t>Parámetro 14</t>
  </si>
  <si>
    <t>Parámetro 15</t>
  </si>
  <si>
    <t>Parámetro 16</t>
  </si>
  <si>
    <t>Parámetro 17</t>
  </si>
  <si>
    <t>Parámetro 18</t>
  </si>
  <si>
    <t>Parámetro 19</t>
  </si>
  <si>
    <t>Parámetro 20</t>
  </si>
  <si>
    <t>Parámetro 21</t>
  </si>
  <si>
    <t>Parámetro 22</t>
  </si>
  <si>
    <t>Parámetro 23</t>
  </si>
  <si>
    <t>Parámetro 24</t>
  </si>
  <si>
    <t>Parámetro 25</t>
  </si>
  <si>
    <t>Acrónimo 1</t>
  </si>
  <si>
    <t>Acrónimo 2</t>
  </si>
  <si>
    <t>Acrónimo 3</t>
  </si>
  <si>
    <t>Acrónimo 4</t>
  </si>
  <si>
    <t>Acrónimo 5</t>
  </si>
  <si>
    <t>Acrónimo 6</t>
  </si>
  <si>
    <t>Acrónimo 7</t>
  </si>
  <si>
    <t>Acrónimo 8</t>
  </si>
  <si>
    <t>Acrónimo 9</t>
  </si>
  <si>
    <t>Acrónimo 10</t>
  </si>
  <si>
    <t>Acrónimo 11</t>
  </si>
  <si>
    <t>Acrónimo 12</t>
  </si>
  <si>
    <t>Acrónimo 13</t>
  </si>
  <si>
    <t>Acrónimo 14</t>
  </si>
  <si>
    <t>Acrónimo 15</t>
  </si>
  <si>
    <t>Acrónimo 16</t>
  </si>
  <si>
    <t>Acrónimo 17</t>
  </si>
  <si>
    <t>Acrónimo 18</t>
  </si>
  <si>
    <t>Acrónimo 19</t>
  </si>
  <si>
    <t>Acrónimo 20</t>
  </si>
  <si>
    <t>Acrónimo 21</t>
  </si>
  <si>
    <t>Acrónimo 22</t>
  </si>
  <si>
    <t>Acrónimo 23</t>
  </si>
  <si>
    <t>Acrónimo 24</t>
  </si>
  <si>
    <t>Acrónimo 25</t>
  </si>
  <si>
    <t>Unidad de medida 1</t>
  </si>
  <si>
    <t>Unidad de medida 2</t>
  </si>
  <si>
    <t>Unidad de medida 3</t>
  </si>
  <si>
    <t>Unidad de medida 4</t>
  </si>
  <si>
    <t>Unidad de medida 5</t>
  </si>
  <si>
    <t>Unidad de medida 6</t>
  </si>
  <si>
    <t>Unidad de medida 7</t>
  </si>
  <si>
    <t>Unidad de medida 8</t>
  </si>
  <si>
    <t>Unidad de medida 9</t>
  </si>
  <si>
    <t>Unidad de medida 10</t>
  </si>
  <si>
    <t>Unidad de medida 11</t>
  </si>
  <si>
    <t>Unidad de medida 12</t>
  </si>
  <si>
    <t>Unidad de medida 13</t>
  </si>
  <si>
    <t>Unidad de medida 14</t>
  </si>
  <si>
    <t>Unidad de medida 15</t>
  </si>
  <si>
    <t>Unidad de medida 16</t>
  </si>
  <si>
    <t>Unidad de medida 17</t>
  </si>
  <si>
    <t>Unidad de medida 18</t>
  </si>
  <si>
    <t>Unidad de medida 19</t>
  </si>
  <si>
    <t>Unidad de medida 20</t>
  </si>
  <si>
    <t>Unidad de medida 21</t>
  </si>
  <si>
    <t>Unidad de medida 22</t>
  </si>
  <si>
    <t>Unidad de medida 23</t>
  </si>
  <si>
    <t>Unidad de medida 24</t>
  </si>
  <si>
    <t>Unidad de medida 25</t>
  </si>
  <si>
    <t>Fórmula de cálculo</t>
  </si>
  <si>
    <t>Responsable</t>
  </si>
  <si>
    <t>Interpretación sobre meta total</t>
  </si>
  <si>
    <t>Interpretación sobre meta trimestral/anual</t>
  </si>
  <si>
    <t>Glosario de términos</t>
  </si>
  <si>
    <t>Elaboró</t>
  </si>
  <si>
    <t>Revisó</t>
  </si>
  <si>
    <t>Autorizó</t>
  </si>
  <si>
    <t>FALTANTES PARA EVALUACIÓN</t>
  </si>
  <si>
    <t>RESULTADOS:</t>
  </si>
  <si>
    <t>RESULTADOS PRIMER AÑO DE GOBIERNO</t>
  </si>
  <si>
    <t>RESULTADOS SEGUNDO AÑO DE GOBIERNO</t>
  </si>
  <si>
    <t>RESULTADOS TERCER AÑO DE GOBIERNO</t>
  </si>
  <si>
    <t>SEMAFORIZACIÓN DEL PERIODO:</t>
  </si>
  <si>
    <t>META TRIMESTRAL</t>
  </si>
  <si>
    <t>META ANUAL</t>
  </si>
  <si>
    <t>META TOTAL</t>
  </si>
  <si>
    <t>Evidencia</t>
  </si>
  <si>
    <t>Sin ficha o sin formulario</t>
  </si>
  <si>
    <t>Ficha técnica sin firma</t>
  </si>
  <si>
    <t>Formulario sin llenar</t>
  </si>
  <si>
    <t>Comentarios de la DPE</t>
  </si>
  <si>
    <t>OBSERVACIONES LIZ</t>
  </si>
  <si>
    <t>OBSERVACIONES SISTEMA</t>
  </si>
  <si>
    <t>Observaciones elaboradas por la Dependencia para evaluación abril-junio</t>
  </si>
  <si>
    <t>1er. Trimestre (Oct-Dic 2013)</t>
  </si>
  <si>
    <t>2do. Trimestre (Ene-Mar 2014)</t>
  </si>
  <si>
    <t>3er. Trimestre (Abr-Jun 2014)</t>
  </si>
  <si>
    <t>Trimestre (Oct 2013- Mayo 2014)</t>
  </si>
  <si>
    <t>Trimestre (Jul-Sep 2014)</t>
  </si>
  <si>
    <t>ACUMULADO 1er año de Gobierno Oct. 2013 - Oct. 2014</t>
  </si>
  <si>
    <t>RESULTADOS PRIMER INFORME DE GOBIERNO</t>
  </si>
  <si>
    <t>Trimestre
Oct.2014 - Enero 2015</t>
  </si>
  <si>
    <t>Trimestre Enero-Abril 2015</t>
  </si>
  <si>
    <t>Trimestre Abril-Junio 2015</t>
  </si>
  <si>
    <t>Trimestre Julio-Septiembre 2015 (PROYECCIÓN)</t>
  </si>
  <si>
    <t>MOTIVO DE OBSERVACIÓN y SOLUCIÓN</t>
  </si>
  <si>
    <t>ACUMULADO 2do año de Gobierno 
Oct. 2014 - Oct. 2015</t>
  </si>
  <si>
    <t>PROYECCIÓN 
1 JULIO-10 OCTUBRE</t>
  </si>
  <si>
    <t>RESULTADOS SEGUNDO INFORME DE GOBIERNO</t>
  </si>
  <si>
    <t>BENEFICIARIOS SEGUNDO INFORME DE GOBIERNO</t>
  </si>
  <si>
    <t>PRESUPUESTO EJERCIDO SEGUNDO INFORME DE GOBIERNO</t>
  </si>
  <si>
    <t>OBSERVACIONES PERIODO JULIO-OCTUBRE</t>
  </si>
  <si>
    <t>EVIDENCIA PRESENTADA</t>
  </si>
  <si>
    <t>TRIMESTRE
Abril a Julio 2016</t>
  </si>
  <si>
    <t>Evidencia que entrega</t>
  </si>
  <si>
    <t>PROYECCIÓN
(Julio a Octubre 2016)</t>
  </si>
  <si>
    <t>ACUMULADO ANUAL
Oct. 2015 - Oct. 2016</t>
  </si>
  <si>
    <t>ACUMULADO TOTAL 
Oct. 2013 - Oct. 2016</t>
  </si>
  <si>
    <t>ACUMULADO  ANUAL
3er año de Gobierno</t>
  </si>
  <si>
    <t xml:space="preserve">ACUMULADO TOTAL </t>
  </si>
  <si>
    <t>ACUMULADO TOTAL CON PROYECCIÓN</t>
  </si>
  <si>
    <t xml:space="preserve">CALIDAD DE VIDA </t>
  </si>
  <si>
    <t>Segunda</t>
  </si>
  <si>
    <t>Trimestral</t>
  </si>
  <si>
    <t>Avance en su meta con menos de 30% respecto de la meta total definida.</t>
  </si>
  <si>
    <t xml:space="preserve">Avance en su meta entre el 30% y el 70% </t>
  </si>
  <si>
    <t>Avance en su meta de 71% o más; cuando se alcance al 100%; o bien cuando ésta sea superada arriba de la meta total definida.</t>
  </si>
  <si>
    <t>Avance en su meta con menos del 50%</t>
  </si>
  <si>
    <t>Lic. Enrique Carlos Valles Zavala Director de Planeación y Evaluación</t>
  </si>
  <si>
    <t>-</t>
  </si>
  <si>
    <t>Ninguna</t>
  </si>
  <si>
    <t>Anual</t>
  </si>
  <si>
    <t>N/A</t>
  </si>
  <si>
    <t>Avance en su meta entre 50% y 99%</t>
  </si>
  <si>
    <t>N/A Es de frecuencia anual</t>
  </si>
  <si>
    <t>Primera</t>
  </si>
  <si>
    <t xml:space="preserve"> Alcance al 100% su meta trimestral/anual definida o bien que ésta sea superada</t>
  </si>
  <si>
    <t>Eventos</t>
  </si>
  <si>
    <t>PB</t>
  </si>
  <si>
    <t>Beneficiarios</t>
  </si>
  <si>
    <t>Apoyos otorgados</t>
  </si>
  <si>
    <t>Actividad</t>
  </si>
  <si>
    <t>0 actividades</t>
  </si>
  <si>
    <t>3 eventos</t>
  </si>
  <si>
    <t>12 eventos</t>
  </si>
  <si>
    <t>36 eventos</t>
  </si>
  <si>
    <t>EP</t>
  </si>
  <si>
    <t>ER</t>
  </si>
  <si>
    <t>4 eventos</t>
  </si>
  <si>
    <t>Personas</t>
  </si>
  <si>
    <t>Apoyos Programados</t>
  </si>
  <si>
    <t>Apoyos</t>
  </si>
  <si>
    <t>No presenta</t>
  </si>
  <si>
    <t>GEPR</t>
  </si>
  <si>
    <t>4 actividades</t>
  </si>
  <si>
    <t>0 beneficiarios</t>
  </si>
  <si>
    <t>400 beneficiarios</t>
  </si>
  <si>
    <t>3 actividades</t>
  </si>
  <si>
    <t>1 evento</t>
  </si>
  <si>
    <t>A mayor valor del resultado, mayor número de eventos realizados.</t>
  </si>
  <si>
    <t>Eventos Programados</t>
  </si>
  <si>
    <t>1 actividad</t>
  </si>
  <si>
    <t>1 Evento</t>
  </si>
  <si>
    <t>Meta cumplida</t>
  </si>
  <si>
    <t>Becas</t>
  </si>
  <si>
    <t>COPR</t>
  </si>
  <si>
    <t>UA</t>
  </si>
  <si>
    <t>Usuarios</t>
  </si>
  <si>
    <t>1.4.2</t>
  </si>
  <si>
    <t>Aumentar la participación de la comunidad en campañas de prevención y control de enfermedades.</t>
  </si>
  <si>
    <t>SP</t>
  </si>
  <si>
    <t>SR</t>
  </si>
  <si>
    <t>Servicios</t>
  </si>
  <si>
    <t>Instituto Municipal de la Cultura Física, Deporte y Juventud</t>
  </si>
  <si>
    <t>1.4.2.2</t>
  </si>
  <si>
    <t>Diseñar y establecer programas de sensibilización y concientización sobre el problema del sobrepeso y la obesidad en el municipio.</t>
  </si>
  <si>
    <t>500 beneficiarios</t>
  </si>
  <si>
    <t>2000 beneficiarios</t>
  </si>
  <si>
    <t>6000 beneficiarios</t>
  </si>
  <si>
    <t>Número de beneficiarios en programa para la sensibilización y concientización sobre problemas de sobrepeso y obesidad</t>
  </si>
  <si>
    <t>Conocer el número de beneficiarios de programa de sensibilización y concientización sobre el problema del sobrepeso y la obesidad</t>
  </si>
  <si>
    <t>A mayor resultado, mayor número de beneficiarios de sensibilización y concientización sobre el problema del sobrepeso y la obesidad</t>
  </si>
  <si>
    <t xml:space="preserve">Beneficiarios Programados </t>
  </si>
  <si>
    <t>Beneficiarios atendidos</t>
  </si>
  <si>
    <t>BPCI</t>
  </si>
  <si>
    <t>BCIE</t>
  </si>
  <si>
    <t>Beneficiario</t>
  </si>
  <si>
    <t>(BCIE / BPCI) * 100</t>
  </si>
  <si>
    <t>Programas de sensibilización y concientización sobre el problema del sobrepeso y la obesidad.- El municipio de Chihuahua lleva a cabo estas actividades mediante su programa "Ponte al 100" por parte del Instituto Municipal de la Cultura Física, Deporte y Juventud.</t>
  </si>
  <si>
    <t>Programa ponte al 100.- Programa que tiene como objetivo obtener resultados de las mediciones de la capacidad funcional de la persona, con su respectivo seguimiento en los temas físico y nutricional.</t>
  </si>
  <si>
    <t>C.P. Alejandro Mauricio Soto Hernández Enlace de la Dependencia</t>
  </si>
  <si>
    <t>Lic. Alejandro De la Rosa Barraza Director del Instituto Municipal de Cultura Física, Deporte y Juventud</t>
  </si>
  <si>
    <t>Listados de beneficiarios</t>
  </si>
  <si>
    <t>La dependencia informa en reunión que probablemente será necesario ajustar las metas, debido a que éste era un programa federal del cual se recortó el recurso pero el municipio dio seguimiento.</t>
  </si>
  <si>
    <t>En la evidencia faltan firmas de quien elabora, falta proyección a octubre, el sistema grafica mal acumulado total</t>
  </si>
  <si>
    <t>2,490 beneficiarios en programas de sensibilización y concientización sobre problemas de sobrepeso y obesidad</t>
  </si>
  <si>
    <t>60 beneficiarios</t>
  </si>
  <si>
    <t>2,550 beneficiarios en programas de sensibilización y concientización sobre problemas de sobrepeso y obesidad</t>
  </si>
  <si>
    <t xml:space="preserve">Como mecanismo para atender la obesidad en el Municipio de Chihuahua, implementamos el Programa Ponte al 100 con apoyo de la Comisión Nacional de Cultura Física y Deporte (CONADE), a través del cual medimos la capacidad funcional a 2,023 personas de las cuales 569 son empleados de las diferentes dependencias municipales, 619 deportistas de representación municipal y el resto son usuarios de los centros Deportivo Tricentenario, Deportivo Sur, Deportivo Norte, Ferias Ciudadanas y alumnos de la Facultad de Enfermería y Nutrición. A estas personas les entregamos prescripción nutricional y de actividades físicas y diversas recomendaciones; dando seguimiento periódico de 4 a 6 semanas después de haber recibido sus resultados. Esto nos da un total de 9,960 servicios proporcionados en el primer año. </t>
  </si>
  <si>
    <t>1,072 beneficiarios de programas de sensibilización y concientización de problemas de sobrepeso y obesidad</t>
  </si>
  <si>
    <t>722 beneficiarios de programas de sensibilización y concientización de problemas de sobrepeso y obesidad</t>
  </si>
  <si>
    <t>1,375 beneficiarios de programas de sensibilización y concientización de problemas de sobrepeso y obesidad</t>
  </si>
  <si>
    <t>500 beneficiarios de programas de sensibilización y concientización de problemas de sobrepeso y obesidad</t>
  </si>
  <si>
    <t>3,169 beneficiarios de programas de sensibilización y concientización de problemas de sobrepeso y obesidad</t>
  </si>
  <si>
    <t>3,669 personas</t>
  </si>
  <si>
    <t>Se proyectaron 500 sólo se reportaron 92 faltan 408. Observación dependencia: Este programa no funciono en el trimestre que se informa, por lo que la proyección no fue alcanzada</t>
  </si>
  <si>
    <t>Presentación la cual presentan los 85 beneficirarios , entre consultas  de atletas y adultos mayores</t>
  </si>
  <si>
    <t>115 beneficiarios</t>
  </si>
  <si>
    <t>Ficha informativa y listado de beneficiarios.</t>
  </si>
  <si>
    <t>249 beneficiarios</t>
  </si>
  <si>
    <t>6,468 beneficiarios de programas de sensibilización y concientización de problemas de sobrepeso y obesidad</t>
  </si>
  <si>
    <t>1.4.2.3</t>
  </si>
  <si>
    <t>Brindar servicios de diagnóstico y seguimiento nutricional a la ciudadanía vulnerable.</t>
  </si>
  <si>
    <t>300 servicios</t>
  </si>
  <si>
    <t>1200 servicios</t>
  </si>
  <si>
    <t>3600 servicios</t>
  </si>
  <si>
    <t>Servicios de diagnóstico y seguimiento nutricional a la ciudadanía vulnerable</t>
  </si>
  <si>
    <t>Conocer el número de servicios de diagnóstico y seguimiento nutricional a brindar.</t>
  </si>
  <si>
    <t>A mayor resultado, mayor número de servicios de diagnósticos y seguimiento nutricional brindados.</t>
  </si>
  <si>
    <t>Numero de Servicios Programados</t>
  </si>
  <si>
    <t>Numero de Servicios Realizados</t>
  </si>
  <si>
    <t>NSEP</t>
  </si>
  <si>
    <t>NSER</t>
  </si>
  <si>
    <t>( NSER / NSEP ) * 100</t>
  </si>
  <si>
    <t>Servicios de Diagnóstico y seguimiento nutricional.-  El estado nutrición de los usuarios que llegan a consulta, además de otorgarse educación alimentaria, tiempos de comida, nutrición deportiva (pre, durante y pos competencia) así como control de peso.</t>
  </si>
  <si>
    <t>Reporte y listado de servicios brindados.</t>
  </si>
  <si>
    <t>La dependencia informa en reunión que probablemente será necesario ajustar la meta.</t>
  </si>
  <si>
    <t>1,143 servicios de diagnóstico y seguimiento nutricional a ciudadanía vulnerable.</t>
  </si>
  <si>
    <t>175 servicios</t>
  </si>
  <si>
    <t>1,318 servicios de diagnóstico y seguimiento nutricional a ciudadanía vulnerable.</t>
  </si>
  <si>
    <t>Mediante el programa de Atención Nutricional, evaluamos el estado de nutrición de la población y proporcionamos educación alimentaria y control de peso, con objeto de disminuir los índices de obesidad y transitar hacia una mejor calidad de vida al incidir directamente en el bienestar y la salud de la comunidad del Municipio de Chihuahua. Hemos evaluado el estado de nutrición de 1,240 usuarios de los centros deportivos que acuden solicitando los servicios, de los cuales, el 17% de los usuarios están en control de peso (pérdida o ganancia), el 12% solo necesita educación alimentaria y el 13% fue canalizado al departamento de psicología deportiva el 58% restante se le da seguimiento constante.</t>
  </si>
  <si>
    <t>1,150 servicios de diagnóstico y seguimiento nutricional a la ciudadanía vulnerable</t>
  </si>
  <si>
    <t>899 servicios de diagnóstico y seguimiento nutricional a la ciudadanía vulnerable</t>
  </si>
  <si>
    <t>1,375 servicios de diagnóstico y seguimiento nutricional a la ciudadanía vulnerable</t>
  </si>
  <si>
    <t>300 servicios de diagnóstico y seguimiento nutricional a la ciudadanía vulnerable</t>
  </si>
  <si>
    <t>3,424 servicios de diagnóstico y seguimiento nutricional a la ciudadanía vulnerable</t>
  </si>
  <si>
    <t>3,724 personas</t>
  </si>
  <si>
    <t>Se proyectaron 300 sólo se reportaron 92 faltan 208. Observación dependencia: Este programa no funciono en el trimestre que se informa, por lo que la proyección no fue alcanzada</t>
  </si>
  <si>
    <t>Se presentan la misma evidencia que en el indicador pasado el 1422</t>
  </si>
  <si>
    <t>115 servicios</t>
  </si>
  <si>
    <t>Ficha informativa y lista de beneficiarios que son tomados en cuenta como cada servicio.</t>
  </si>
  <si>
    <t>249 servicios</t>
  </si>
  <si>
    <t>5291 servicios de diagnóstico y seguimiento nutricional a la ciudadanía vulnerable</t>
  </si>
  <si>
    <t>PP</t>
  </si>
  <si>
    <t>Relación de eventos y fotografías.</t>
  </si>
  <si>
    <t>1.6.1</t>
  </si>
  <si>
    <t>Impulsar el desarrollo de la comunidad deportiva para elevar su nivel competitivo.</t>
  </si>
  <si>
    <t>1.6.1.1</t>
  </si>
  <si>
    <t>Incrementar el número y monto de becas a deportistas y entrenadores.</t>
  </si>
  <si>
    <t>415 becas</t>
  </si>
  <si>
    <t>1245 becas</t>
  </si>
  <si>
    <t>Número de becas a deportistas y entrenadores</t>
  </si>
  <si>
    <t>Conocer el  aumento en el número  de becas a deportistas y entrenadores.</t>
  </si>
  <si>
    <t>A mayor resultado, mayor aumento a las becas y sus montos.</t>
  </si>
  <si>
    <t>Becas a Deportistas y entrenadores programadas</t>
  </si>
  <si>
    <t>Becas a Deportistas y entrenadores entregadas.</t>
  </si>
  <si>
    <t>BDEP</t>
  </si>
  <si>
    <t>BDEE</t>
  </si>
  <si>
    <t xml:space="preserve">(BDEE / BDEP) * 100 </t>
  </si>
  <si>
    <t xml:space="preserve">Becas Deportivas.- Es un apoyo económico que se otorga al deporte del Municipio de Chihuahua. </t>
  </si>
  <si>
    <t>Convocatoria, lista de beneficiarios y fotografía.</t>
  </si>
  <si>
    <t>Falta proyección a octubre, la redacción de informe es la del periodo anterior</t>
  </si>
  <si>
    <t xml:space="preserve">El monto ejercido corresponde a gasto corriente. </t>
  </si>
  <si>
    <t xml:space="preserve">4,075 becas entregadas a deportistas y entrenadores </t>
  </si>
  <si>
    <t>458 becas</t>
  </si>
  <si>
    <t xml:space="preserve">A través del programa de fomento al deporte hemos entregado 154 becas a mujeres, 245 a hombres y 59 a los comités deportivos, en total 458 becas económicas con el propósito de incentivar y posibilitar a nuestros deportistas a la obtención de resultados favorables en las justas deportivas, con una inversión de $3,650,000.00. </t>
  </si>
  <si>
    <t>0 becas</t>
  </si>
  <si>
    <t>450 becas</t>
  </si>
  <si>
    <t>457 becas</t>
  </si>
  <si>
    <t>0 becas deportivas</t>
  </si>
  <si>
    <t>457 becas deportivas</t>
  </si>
  <si>
    <t xml:space="preserve">Se presenta listado de todos los beneficiarios, cuadro resumen y una solo fotografía </t>
  </si>
  <si>
    <t xml:space="preserve">557 becas </t>
  </si>
  <si>
    <t>1472 becas entregadas a deportistas y entrenadores</t>
  </si>
  <si>
    <t>1.6.1.2</t>
  </si>
  <si>
    <t>Crear el fideicomiso del deporte con la participación de la iniciativa privada.</t>
  </si>
  <si>
    <t>Creación del Fideicomiso del deporte</t>
  </si>
  <si>
    <t>Conocer el avance en la creación del fideicomiso del deporte.</t>
  </si>
  <si>
    <t>A mayor valor del resultado, mayor avance en creación del fidecomiso del deporte.</t>
  </si>
  <si>
    <t>Total de Actividades para Creación de Fideicomiso</t>
  </si>
  <si>
    <t xml:space="preserve">Entrevista con iniciativa privada     </t>
  </si>
  <si>
    <t xml:space="preserve">Coordinación con jurídico del Ayuntamiento </t>
  </si>
  <si>
    <t xml:space="preserve">Elección de Institución financiera  </t>
  </si>
  <si>
    <t>Firma del fideicomiso</t>
  </si>
  <si>
    <t>TACF</t>
  </si>
  <si>
    <t>EIPR</t>
  </si>
  <si>
    <t>CJAY</t>
  </si>
  <si>
    <t>EIFI</t>
  </si>
  <si>
    <t>FIFI</t>
  </si>
  <si>
    <t>( EIPR + CJAY + EIFI + FIFI) / TACF * 100</t>
  </si>
  <si>
    <t>Instituto Municipal de Cultura Física, Deporte y Juventud</t>
  </si>
  <si>
    <t>Fideicomiso.- Una operación mercantil mediante la cual una persona -física o moral- llamada fideicomitente, destina ciertos bienes a la realización de un fin lícito determinado, encomendando ésta a una Institución de Crédito (Art. 381 de la Ley General de Títulos y Operaciones de Crédito).</t>
  </si>
  <si>
    <t>Falta nombre y firma de quien elaboró.</t>
  </si>
  <si>
    <t>La dependencia informa en reunión que ya se tiene un nuevo departamento jurídico que dará seguimiento y atención a ésta línea de acción.</t>
  </si>
  <si>
    <t>La meta se solicita vía oficio para ser modificada.</t>
  </si>
  <si>
    <t>0 actividades realizadas para creación del fideicomiso del deporte</t>
  </si>
  <si>
    <t>Presenta un documento de Word</t>
  </si>
  <si>
    <t>2 actividades (Coordinación con jurídico del Ayuntamiento y Elección de Institución financiera)</t>
  </si>
  <si>
    <t>2 actividades realizadas para creación del fideicomiso del deporte</t>
  </si>
  <si>
    <t>1.6.1.3</t>
  </si>
  <si>
    <t>Apoyar a comités deportivos a través de becas y realización de torneos municipales.</t>
  </si>
  <si>
    <t>50 comités apoyados</t>
  </si>
  <si>
    <t>Porcentaje de comités deportivos apoyados</t>
  </si>
  <si>
    <t>Conocer el porcentaje de comités deportivos apoyados con respecto a la meta constante establecida.</t>
  </si>
  <si>
    <t>A mayor resultado, mayor número de apoyos.</t>
  </si>
  <si>
    <t>Comités deportivos Programados</t>
  </si>
  <si>
    <t>Comités Deportivos Apoyados</t>
  </si>
  <si>
    <t>COAP</t>
  </si>
  <si>
    <t>Comités Apoyados</t>
  </si>
  <si>
    <t>( COAP / COPR ) * 100</t>
  </si>
  <si>
    <t>Comité Deportivo.- Son organismos creados para fomentar, patrocinar y organizar la práctica de un deporte con sus modalidades deportivas dentro de un ámbito territorial, y que impulsa programas de interés público y social.</t>
  </si>
  <si>
    <t>Becas deportivas.-  Son estímulos económicos que se otorgan al deporte del Municipio de Chihuahua. Los comités deportivos son parte del programa de becas.</t>
  </si>
  <si>
    <t>Apoyo en torneos.- El Instituto brinda apoyo a los comités deportivos municipales para la organización de sus torneos, apoyándolos en especie, con playeras, medallas, trofeos, etc.</t>
  </si>
  <si>
    <t>Listado de comités apoyados</t>
  </si>
  <si>
    <t>La dependencia informa en reunión que los comités deportivos son indispensables para la organización de torneos ya que tienen que avalar éstos eventos a través de los comités deportivos.</t>
  </si>
  <si>
    <t>Falta proyección a octubre, la redacción de informe es la del periodo anterior, es de eficiencia anteriormente se reportaron 54</t>
  </si>
  <si>
    <t>52 apoyos entregados a comités deportivos municipales.</t>
  </si>
  <si>
    <t>54 comités apoyados</t>
  </si>
  <si>
    <t xml:space="preserve">Dentro de la operación de los comités deportivos, realizamos 36 torneos en distintas disciplinas como fueron: el torneo invernal de softbol “Javier Garfio Pacheco” en el cual participaron 27 equipos; el cuadrangular “Construyamos Futuro” de beisbol infantil y  juvenil con la participación de los municipios de Cuauhtémoc, Delicias, Camargo y Chihuahua. Cabe destacar que por medio de los 54 Comités Deportivos se ha logrado incluir a 32,642 personas en el ámbito deportivo. </t>
  </si>
  <si>
    <t>51 comités apoyados</t>
  </si>
  <si>
    <t>58 comités apoyados</t>
  </si>
  <si>
    <t>0 comités apoyados</t>
  </si>
  <si>
    <t>58 comités deportivos</t>
  </si>
  <si>
    <t>35,000 deportistas</t>
  </si>
  <si>
    <t xml:space="preserve">Presentan una fotografía, una convocatoria y una imagen de un listado </t>
  </si>
  <si>
    <t>54 comités</t>
  </si>
  <si>
    <t>1.6.1.4</t>
  </si>
  <si>
    <t xml:space="preserve">Reconocer a los deportistas destacados en las diferentes disciplinas. </t>
  </si>
  <si>
    <t>1 evento de premiación</t>
  </si>
  <si>
    <t>3 eventos de premiación</t>
  </si>
  <si>
    <t>Eventos realizados de reconocimiento y premiación (Teporaca) a deportistas destacados</t>
  </si>
  <si>
    <t xml:space="preserve">Verificar que se efectúen eventos de reconocimiento a deportistas destacados.  </t>
  </si>
  <si>
    <t>A mayor resultado, mayor reconocimiento a artistas destacados.</t>
  </si>
  <si>
    <t>Eventos de Premiación y Reconocimiento Programados</t>
  </si>
  <si>
    <t>Eventos de Premiación y Reconocimiento Realizados</t>
  </si>
  <si>
    <t>EPRP</t>
  </si>
  <si>
    <t>EPRR</t>
  </si>
  <si>
    <t>Evento</t>
  </si>
  <si>
    <t>(EPRR / EPRP) * 100</t>
  </si>
  <si>
    <t>Eventos de Premiación y Reconocimiento.- El Ayuntamiento a través del  Instituto Municipal de Cultura Física, Deporte y Juventud y la Asociación de Cronistas Deportivos Pancho Cano A.C. otorgan el premio municipal Teporaca a los deportistas y entrenadores más destacados del Municipio de Chihuahua.</t>
  </si>
  <si>
    <t>Listado de atletas premiados y fotografías.</t>
  </si>
  <si>
    <t>LINEA DE ACCIÓN CUBIERTA EN EL PERIODO ENERO-MARZO 2015</t>
  </si>
  <si>
    <t xml:space="preserve">1 evento de premiación </t>
  </si>
  <si>
    <t>En apoyo a la Asociación de Cronistas Deportivos Pancho Cano se efectuó la edición XXVII del Premio Municipal Teporaca 2013, en donde se entregaron 30 estatuillas de bronce, 1 de plata y 1 de oro a los deportistas más sobresalientes del Municipio de Chihuahua, además de otorgarles una beca deportiva en reconocimiento a su talento.</t>
  </si>
  <si>
    <t>0 eventos de premiación</t>
  </si>
  <si>
    <t>1 eventos de premiación</t>
  </si>
  <si>
    <t>32 deportistas destacados</t>
  </si>
  <si>
    <t>Listado, convocatoria y una fotografia de los premios teporaca</t>
  </si>
  <si>
    <t xml:space="preserve">3 evento de premiación </t>
  </si>
  <si>
    <t>1.6.2</t>
  </si>
  <si>
    <t>Desarrollar las capacidades físicas y técnicas de los deportistas</t>
  </si>
  <si>
    <t>1.6.2.1</t>
  </si>
  <si>
    <t>Impulsar el deporte de alto rendimiento y detección de talentos deportivos.</t>
  </si>
  <si>
    <t>900 talentos deportivos</t>
  </si>
  <si>
    <t>2,700 talentos deportivos</t>
  </si>
  <si>
    <t>Número de talentos deportivos detectados</t>
  </si>
  <si>
    <t>Conocer el número de talentos deportivos detectados.</t>
  </si>
  <si>
    <t>A mayor valor del resultado, mayor número de talentos deportivos detectados.</t>
  </si>
  <si>
    <t>Talentos deportivos programados</t>
  </si>
  <si>
    <t>Talentos deportivos detectados</t>
  </si>
  <si>
    <t>TDPR</t>
  </si>
  <si>
    <t>TDDT</t>
  </si>
  <si>
    <t>Talentos deportivos (deportistas)</t>
  </si>
  <si>
    <t>(TDDT /TDPR) * 100</t>
  </si>
  <si>
    <t>Impulso al deporte de alto rendimiento y detección de talentos.- A través de visitas a escuelas se logrará detectar a niñas y niños con capacidades que puedan ser desarrolladas con el programa de seguimiento.</t>
  </si>
  <si>
    <t>Talento deportivo.- Deportistas destacados de las escuelas de iniciación.</t>
  </si>
  <si>
    <t>Relación de talentos</t>
  </si>
  <si>
    <t>LINEA DE ACCION CUBIERTA EN EL PERIODO ENERO-MARZO2015</t>
  </si>
  <si>
    <t>8 deportistas de alto rendimiento apoyados y 0 visitas realizadas a escuelas para detección de talentos.</t>
  </si>
  <si>
    <t>1146 deportistas</t>
  </si>
  <si>
    <t xml:space="preserve">908 deportistas de alto rendimiento apoyados </t>
  </si>
  <si>
    <t xml:space="preserve">A través del programa de detección y seguimiento de talentos, se brinda apoyo, asesoría técnica y metodológica a 908 deportistas en disciplinas como: judo, gimnasia, luchas asociadas, karate, natación, nado sincronizado, tiro deportivo, esgrima, atletismo, beisbol, basquetbol y halterofilia; ello con el objetivo de obtener mejores resultados en las competencias estatales y nacionales. </t>
  </si>
  <si>
    <t>1665 talentos deportistas detectados</t>
  </si>
  <si>
    <t>1700 talentos deportistas detectados</t>
  </si>
  <si>
    <t>800 talentos deportistas detectados</t>
  </si>
  <si>
    <t>3365  talentos deportistas detectados</t>
  </si>
  <si>
    <t>4,265 deportistas</t>
  </si>
  <si>
    <t>Se proyectaron 800 deporsitas no se presenta evidencia de ninguno. Observación dependencia: Estos deportistas son los que asisten a la olimpiada municipal y constantemente se les apoya. ya se reportaron en trimestres anteriores</t>
  </si>
  <si>
    <t xml:space="preserve">Se presenta listado de todos los beneficiarios, cuadro resumen y una solo fotografia </t>
  </si>
  <si>
    <t xml:space="preserve">557 talentos deportivos </t>
  </si>
  <si>
    <t xml:space="preserve">5,730 deportistas de alto rendimiento apoyados </t>
  </si>
  <si>
    <t>1.6.2.1-1</t>
  </si>
  <si>
    <t>5 apoyos</t>
  </si>
  <si>
    <t>15 apoyos</t>
  </si>
  <si>
    <t>Apoyos otorgados a deportistas de alto rendimiento</t>
  </si>
  <si>
    <t>Conocer el número de apoyos otorgados a deportistas de alto rendimiento.</t>
  </si>
  <si>
    <t>A mayor valor del resultado, mayor número de apoyos otorgados a deportistas de alto rendimiento.</t>
  </si>
  <si>
    <t>APPR</t>
  </si>
  <si>
    <t>APOT</t>
  </si>
  <si>
    <t>(APOT / APPR) *100</t>
  </si>
  <si>
    <t>Deportista de alto rendimiento.- Son aquellos deportistas destacados en el municipio, que son considerados de alto rendimiento por el IMCFDyJ.</t>
  </si>
  <si>
    <t>Listado de deportistas de alto rendimiento</t>
  </si>
  <si>
    <t>8 apoyos</t>
  </si>
  <si>
    <t>8 apoyos otorgados a deportistas de alto rendimiento</t>
  </si>
  <si>
    <t>5 apoyos otorgados a deportistas de alto rendimiento</t>
  </si>
  <si>
    <t>0 apoyos otorgados a deportistas de alto rendimiento</t>
  </si>
  <si>
    <t>Diferencia de 8 deportistas de alto rendimiento</t>
  </si>
  <si>
    <t>13 apoyos otorgados a deportistas de alto rendimiento</t>
  </si>
  <si>
    <t>5 deportistas de alto rendimiento</t>
  </si>
  <si>
    <t>Se presenta listado de todas las becas donde se desglozan los atletas de alto renidimiento</t>
  </si>
  <si>
    <t xml:space="preserve">5 apoyos </t>
  </si>
  <si>
    <t>18 apoyos otorgados a deportistas de alto rendimiento</t>
  </si>
  <si>
    <t>1.6.2.2</t>
  </si>
  <si>
    <t xml:space="preserve">Desarrollar actividades deportivas que mejoren las aptitudes y habilidades de los y las deportistas infantiles y juveniles. </t>
  </si>
  <si>
    <t>1250 Beneficiarios</t>
  </si>
  <si>
    <t>5000 Beneficiarios</t>
  </si>
  <si>
    <t>15000 Beneficiarios</t>
  </si>
  <si>
    <t>Número de niños y jóvenes que realizan actividades en escuelas de iniciación deportiva</t>
  </si>
  <si>
    <t>Conocer el número de beneficiarios de las escuelas de iniciación deportiva.</t>
  </si>
  <si>
    <t>A mayor valor del resultado, mayor número de beneficiarios.</t>
  </si>
  <si>
    <t xml:space="preserve">Total de Beneficiarios Programados en Escuelas de Iniciación Deportiva </t>
  </si>
  <si>
    <t xml:space="preserve">Total de Beneficiarios Apoyados   </t>
  </si>
  <si>
    <t>TBEI</t>
  </si>
  <si>
    <t>TBA</t>
  </si>
  <si>
    <t>TBA/TBEI *100</t>
  </si>
  <si>
    <t>Actividades deportivas.- A través de las escuelas de iniciación deportiva los niños y jóvenes desarrollan y realizan actividades físicas y deportivas.</t>
  </si>
  <si>
    <t>Lista de beneficiarios del apoyo a escuelas de iniciación deportiva.</t>
  </si>
  <si>
    <t>Falta proyección a octubre y redacción de informe, la que se encuentra en la base es la del periodo anterior, el sistema grafica mal acumulado total</t>
  </si>
  <si>
    <t>1,540 beneficiarios inscritos en escuelas de iniciación deportiva.</t>
  </si>
  <si>
    <t>3814 beneficiarios</t>
  </si>
  <si>
    <t>5354 beneficiarios inscritos en escuelas de iniciación deportiva.</t>
  </si>
  <si>
    <t>En promedio 5,085 niños y adultos acuden diariamente a las escuelas de iniciación deportiva, resalta la apertura de 34 escuelas en la presente administración dando un total de 64 escuelas en donde se imparten las siguientes disciplinas: futbol, basquetbol, tochito, voleibol, handball, ajedrez, karate y natación.</t>
  </si>
  <si>
    <t>3,544 beneficiarios inscritos en escuelas de iniciación deportiva</t>
  </si>
  <si>
    <t>1,383 beneficiarios inscritos en escuelas de iniciación deportiva</t>
  </si>
  <si>
    <t>8,733 beneficiarios inscritos en escuelas de iniciación deportiva</t>
  </si>
  <si>
    <t>1,250 beneficiarios inscritos en escuelas de iniciación deportiva</t>
  </si>
  <si>
    <t>13,660 beneficiarios inscritos en escuelas de iniciación deportiva</t>
  </si>
  <si>
    <t>14,910 alumnos</t>
  </si>
  <si>
    <t>El resultado de este indicador se pasa para el siguiente periodo Octubre 2015 - Enero. 2016.</t>
  </si>
  <si>
    <t>1459 beneficiarios</t>
  </si>
  <si>
    <t>Tabla con relación de disciplina y beneficiarios con fotografías.</t>
  </si>
  <si>
    <t>19690  beneficiarios inscritos en escuelas de iniciación deportiva</t>
  </si>
  <si>
    <t>39959 beneficiarios inscritos en escuelas de iniciación deportiva</t>
  </si>
  <si>
    <t>1.6.2.2-1</t>
  </si>
  <si>
    <t>1200 beneficiarios</t>
  </si>
  <si>
    <t>Número de personas beneficiadas del programa de deporte adaptado</t>
  </si>
  <si>
    <t>Conocer el número de personas beneficiadas del programa de deporte adaptado en las diferentes instalaciones deportivas.</t>
  </si>
  <si>
    <t>A mayor valor del resultado, mayor número de personas beneficiadas.</t>
  </si>
  <si>
    <t>Personas Programadas</t>
  </si>
  <si>
    <t>Personas Beneficiadas</t>
  </si>
  <si>
    <t>(PB / PP) *100</t>
  </si>
  <si>
    <t>Programa de deporte adaptado.- Programa del deporte que atiende a personas con algún tipo de discapacidad funcional.</t>
  </si>
  <si>
    <t>Listado con el estimado mensual de usuarios</t>
  </si>
  <si>
    <t>No se lleno el formato</t>
  </si>
  <si>
    <t>445 beneficiarios</t>
  </si>
  <si>
    <t>Diariamente atendemos a 425 personas en promedio en diferentes instalaciones deportivas en el marco del programa de “Atención a Personas con Capacidades Diferentes”, con un espacio digno y atención especializada a través de promotores deportivos capacitados, es así que logramos la participación de 45 atletas en los Juegos Nacionales de Olimpiadas Especiales y selectivo para los Juegos Mundiales de Olimpiadas Especiales.</t>
  </si>
  <si>
    <t>687 beneficiarios del programa de deporte adaptado</t>
  </si>
  <si>
    <t>2420 beneficiarios del programa de deporte adaptado</t>
  </si>
  <si>
    <t>1309 beneficiarios</t>
  </si>
  <si>
    <t>Diferencia de 909 beneficiarios</t>
  </si>
  <si>
    <t>3107beneficiarios del programa de deporte adaptado</t>
  </si>
  <si>
    <t>3,507 personas</t>
  </si>
  <si>
    <t xml:space="preserve">Presenta un cuadro donde referencian todos los beneficiarios, pero nada de listas </t>
  </si>
  <si>
    <t>1275 beneficiarios</t>
  </si>
  <si>
    <t>Informe de actividades del periodo.</t>
  </si>
  <si>
    <t>2284 beneficiarios</t>
  </si>
  <si>
    <t>6236 beneficiarios del programa de deporte adaptado</t>
  </si>
  <si>
    <t>1.6.2.2-2</t>
  </si>
  <si>
    <t>5 asentamientos tarahumaras</t>
  </si>
  <si>
    <t>Asentamientos tarahumaras atendidos a través del programa de deporte autóctono</t>
  </si>
  <si>
    <t>Conocer el número de asentamientos tarahumaras atendidos a través del programa de deporte autóctono.</t>
  </si>
  <si>
    <t>A mayor valor del resultado, mayor número de asentamientos tarahumaras atendidos.</t>
  </si>
  <si>
    <t>Asentamientos Tarahumaras Programados</t>
  </si>
  <si>
    <t>Asentamientos Tarahumaras Atendidos</t>
  </si>
  <si>
    <t>ATP</t>
  </si>
  <si>
    <t>ATA</t>
  </si>
  <si>
    <t>Asentamientos Tarahumaras</t>
  </si>
  <si>
    <t>(ATA / ATP) *100</t>
  </si>
  <si>
    <t>Programa de deporte autóctono.- Es el programa de atención deportiva en las comunidades tarahumaras u otro origen étnico.</t>
  </si>
  <si>
    <t>Relación de nombre y numero de asentamientos Tarahumaras atendidos.</t>
  </si>
  <si>
    <t>Es de eficiencia en el periodo anterior se habían reportado 12, falta proyección a octubre y redacción de informe la que esta en la base de datos es del periodo anterior, faltan firmas en la evidencia de quien elabora</t>
  </si>
  <si>
    <t>En el deporte autóctono se atienden a 1,000 tarahumaras beneficiados por mes en 5 asentamientos tarahumaras: Pinos Altos, Carlos Arroyo, Díaz Infante, Oasis, Ruiz Massieu y Sierra Azul.</t>
  </si>
  <si>
    <t>Llegamos a los asentamientos Tarahumaras: Pinos Altos, Carlos Arroyo, Díaz Infante, Oasis y Ruíz Massieu, con el propósito de fomentar e incentivar el deporte entre los indígenas, siempre respetando y enalteciendo la cultura que de ellos emana. De esta manera
promovemos en este importante sector el deporte de manera incluyente.</t>
  </si>
  <si>
    <t>6 asentamientos tarahumaras atendidos del programa de deporte autóctono</t>
  </si>
  <si>
    <t>5 asentamientos tarahumaras atendidos del programa de deporte autóctono</t>
  </si>
  <si>
    <t>Diferencia de 7 asentamientos</t>
  </si>
  <si>
    <t>Pedir la justificación de porque se llevaban atendidos 17 y para el 2do informe se validaron solo 10.</t>
  </si>
  <si>
    <t>10 asentamientos</t>
  </si>
  <si>
    <t>2,000 personas</t>
  </si>
  <si>
    <t>Cuadro de los beneficiarios y una fotografia</t>
  </si>
  <si>
    <t>4 asentamientos tarahumaras.  (No se suman porque son los mismos de veces anteriores).</t>
  </si>
  <si>
    <t>Reporte de actividades con fotografrías.</t>
  </si>
  <si>
    <t>5 asentamientos</t>
  </si>
  <si>
    <t>1.6.2.2-3</t>
  </si>
  <si>
    <t>3200 usuarios</t>
  </si>
  <si>
    <t>9600 usuarios</t>
  </si>
  <si>
    <t>Usuarios atendidos en centros deportivos</t>
  </si>
  <si>
    <t>Conocer el número de usuarios atendidos en centros deportivos.</t>
  </si>
  <si>
    <t>A mayor valor del resultado, mayor número de usuarios atendidos.</t>
  </si>
  <si>
    <t>Usuarios Programados</t>
  </si>
  <si>
    <t>Usuarios Atendidos</t>
  </si>
  <si>
    <t>UP</t>
  </si>
  <si>
    <t>(UA / UP) *100</t>
  </si>
  <si>
    <t>Centros deportivos.- Son aquellas instalaciones deportivas operadas por el Municipio que cuentan con alberca, área lúdica y gimnasio multiusos (este último en el CDT "Centro Deportivo Tricentenario"). Destacan el CDT (Centro Deportivo Tricentenario), Centro Recreativo Niño Espino y los Centros Deportivo Norte y Sur.</t>
  </si>
  <si>
    <t>Relación de personas atendidas en Centros Deportivos</t>
  </si>
  <si>
    <t>887 usuarios</t>
  </si>
  <si>
    <t>3550 usuarios</t>
  </si>
  <si>
    <t xml:space="preserve">3,550 usuarios se benefician directamente de las diferentes instalaciones de los centros deportivos (alberca, área lúdica y gimnasio multiusos) y sus servicios, (natación, basquetbol, voleibol, futbol, yoga, jazz y baile latino). </t>
  </si>
  <si>
    <t>6,811 usuarios atendidos en centros deportivos</t>
  </si>
  <si>
    <t>6729 usuarios atendidos en centros deportivos</t>
  </si>
  <si>
    <t>5989 beneficiarios</t>
  </si>
  <si>
    <t>800 usuarios atendidos en centros deportivos</t>
  </si>
  <si>
    <t>19,529 usuarios atendidos en centros deportivos</t>
  </si>
  <si>
    <t>20,329 usuarios</t>
  </si>
  <si>
    <t>El resultado de este indicador se  pasa para el próximo periodo Octubre 2015 - Enero 2016</t>
  </si>
  <si>
    <t xml:space="preserve">Presentan cuadro informativo sobre los usarios y meses que particiapan y solo una foto </t>
  </si>
  <si>
    <t>7807 usuarios</t>
  </si>
  <si>
    <t>Relación de centros deportivos con sus beneficiarios.</t>
  </si>
  <si>
    <t>26975 usuarios atendidos en centros deportivos</t>
  </si>
  <si>
    <t>50854 usuarios atendidos en centros deportivos</t>
  </si>
  <si>
    <t>1.6.2.2-4</t>
  </si>
  <si>
    <t>Eventos deportivos, culturales y cívicos de carácter masivo realizados en instalaciones deportivas</t>
  </si>
  <si>
    <t>Conocer el número de eventos deportivos, culturales y cívicos realizados en instalaciones deportivas.</t>
  </si>
  <si>
    <t>Eventos Realizados</t>
  </si>
  <si>
    <t>(ER / EP) *100</t>
  </si>
  <si>
    <t>Eventos deportivos, culturales y cívicos.- Son aquellos actos deportivos, culturales y cívicos de carácter masivo, organizados en instalaciones deportivas municipales.</t>
  </si>
  <si>
    <t>Reporte de eventos y fotografías</t>
  </si>
  <si>
    <t>Es conveniente resaltar que en los centros deportivos fuimos anfitriones de 2,380 chihuahuenses que asistieron a 16 eventos no solo deportivos, sino también culturales y cívicos, de nivel municipal, estatal y nacional.</t>
  </si>
  <si>
    <t>3 eventos realizados en instalaciones deportivas</t>
  </si>
  <si>
    <t>11 eventos realizados en instalaciones deportivas</t>
  </si>
  <si>
    <t>19 eventos</t>
  </si>
  <si>
    <t>33 eventos realizados en instalaciones deportivas</t>
  </si>
  <si>
    <t>7 eventos realizados en instalaciones deportivas</t>
  </si>
  <si>
    <t>55 eventos realizados en instalaciones deportivas</t>
  </si>
  <si>
    <t>1.6.2.2-5</t>
  </si>
  <si>
    <t>125 usuarios</t>
  </si>
  <si>
    <t>500 usuarios</t>
  </si>
  <si>
    <t>1500 usuarios</t>
  </si>
  <si>
    <t>Usuarios atendidos en gimnasios de box del municipio</t>
  </si>
  <si>
    <t>Conocer el número de usuarios atendidos en gimnasios de box del municipio.</t>
  </si>
  <si>
    <t>Gimnasio de box.- Son aquellos gimnasios de box operados por el municipio entre ellos que destacan los gimnasios ubicados en centros deportivos norte y sur, en colonia Riveras de Sacramento, colonia Díaz Ordaz y colonia Villa Juárez-Ávalos, entre otros.</t>
  </si>
  <si>
    <t>Reporte de personas atendidas en gimnasios de box.</t>
  </si>
  <si>
    <t>La dependencia informa en reunión que probablemente se ajustará la meta.</t>
  </si>
  <si>
    <t>Falta redacción de informe y proyección a octubre</t>
  </si>
  <si>
    <t>1075 beneficiarios</t>
  </si>
  <si>
    <t>En los 15 gimnasios de box, diariamente recibimos a 682 aficionados de esta disciplina, en donde, además de recibir clases de box, se sensibilizan sobre la importancia del deporte y su influencia para alejar a niños y jóvenes de la delincuencia.</t>
  </si>
  <si>
    <t>1,023 usuarios atendidos en gimnasios de box</t>
  </si>
  <si>
    <t>1062 usuarios atendidos en gimnasios de box</t>
  </si>
  <si>
    <t>551 usuarios atendidos en gimnasios de box</t>
  </si>
  <si>
    <t>125 usuarios atendidos en gimnasios de box</t>
  </si>
  <si>
    <t>2,636 usuarios atendidos en gimnasios de box</t>
  </si>
  <si>
    <t>2,761 usuarios</t>
  </si>
  <si>
    <t>1043 usuarios</t>
  </si>
  <si>
    <t>Listado con nombre de entrenadores, gimnasio y número de alumnos.</t>
  </si>
  <si>
    <t>4831 usuarios atendidos en gimnasios de box</t>
  </si>
  <si>
    <t>8667 usuarios atendidos en gimnasios de box</t>
  </si>
  <si>
    <t>1.6.3</t>
  </si>
  <si>
    <t>Promover la práctica de actividades deportivas en la comunidad.</t>
  </si>
  <si>
    <t>1.6.3.1</t>
  </si>
  <si>
    <t>Realizar la Olimpiada Municipal del Adulto Mayor y la activación física en colonias y Clubes del Abuelo.</t>
  </si>
  <si>
    <t>1 olimpiada</t>
  </si>
  <si>
    <t xml:space="preserve">3 olimpiadas </t>
  </si>
  <si>
    <t>Olimpiadas municipales del adulto mayor realizadas.</t>
  </si>
  <si>
    <t>Conocer el número de olimpiadas del adulto mayor realizadas en el municipio.</t>
  </si>
  <si>
    <t>A mayor resultado, mayor número de olimpiadas realizadas.</t>
  </si>
  <si>
    <t>Olimpiadas del Adulto mayor programadas</t>
  </si>
  <si>
    <t>Olimpiadas del Adulto mayor realizadas</t>
  </si>
  <si>
    <t>OAMP</t>
  </si>
  <si>
    <t>OAMR</t>
  </si>
  <si>
    <t>Olimpiadas</t>
  </si>
  <si>
    <t>(OAMR / OAMP) *100</t>
  </si>
  <si>
    <t>Activación física del adulto mayor.-  Cualquier movimiento corporal producido por los músculos esqueléticos que exija gasto de energía.</t>
  </si>
  <si>
    <t>La Olimpiada del adulto mayor.- Evento que congrega al adulto mayor y tiene como fin la activación física y la convivencia, se lleva a cabo una vez por año.</t>
  </si>
  <si>
    <t>NO SE HA REALIZADO</t>
  </si>
  <si>
    <t>0 olimpiadas</t>
  </si>
  <si>
    <t>Actualmente atendemos más de 600 adultos mayores en centros comunitarios, 2,000 en clubes del abuelo y 94 en centros de salud, ello en el marco del programa “Activación Física del Adulto Mayor”; además de contar con 400 participantes en la Olimpiada del Adulto Mayor. En total, incidimos en la salud física y mental de más de 3,000 personas de la tercera edad y propiciamos en la comunidad un ambiente solidario y participativo con este importante sector de la población, es de resaltar que al día de hoy, contamos con
181 promotores deportivos especializados en la atención del adulto mayor. LÍNEA COMPARTIDA CON LA 1.6.3.5 IMFCDJ</t>
  </si>
  <si>
    <t>0 olimpiada</t>
  </si>
  <si>
    <t>2 olimpiadas</t>
  </si>
  <si>
    <t>1.6.3.1-1</t>
  </si>
  <si>
    <t>450 adultos mayores</t>
  </si>
  <si>
    <t>1800 adultos mayores</t>
  </si>
  <si>
    <t>5400 adultos mayores</t>
  </si>
  <si>
    <t>Adultos mayores beneficiados con programa de activaciones físicas.</t>
  </si>
  <si>
    <t>Conocer el número de adultos mayores beneficiados con programa de activaciones físicas.</t>
  </si>
  <si>
    <t>A mayor resultado, mayor número de adultos mayores beneficiados.</t>
  </si>
  <si>
    <t>Adultos mayores programadas</t>
  </si>
  <si>
    <t>Adultos mayores beneficiados</t>
  </si>
  <si>
    <t>AMPR</t>
  </si>
  <si>
    <t>AMRE</t>
  </si>
  <si>
    <t>Adultos mayores</t>
  </si>
  <si>
    <t>(AMRE / AMPR) *100</t>
  </si>
  <si>
    <t xml:space="preserve">Activación física del adulto mayor.-  Cualquier movimiento corporal producido por los músculos esqueléticos que exija gasto de energía.          </t>
  </si>
  <si>
    <t>Reporte de adultos mayores activados físicamente a diario.</t>
  </si>
  <si>
    <t>Falta proyección a octubre</t>
  </si>
  <si>
    <t>1901 beneficiarios</t>
  </si>
  <si>
    <t xml:space="preserve">Actualmente atendemos más de 600 adultos mayores en centros comunitarios, 2,000 en clubes del abuelo y 94 en centros de salud, ello en el marco del programa “Activación Física del Adulto Mayor”; además de contar con 400 participantes en la Olimpiada del Adulto Mayor. En total, incidimos en la salud física y mental de más de 3,000 personas de la tercera edad y propiciamos en la comunidad un ambiente solidario y participativo con este importante sector de la población, es de resaltar que al día de hoy, contamos con 181 promotores deportivos especializados en la atención del adulto mayor. </t>
  </si>
  <si>
    <t>25 adultos mayores beneficiados con programa de activación física</t>
  </si>
  <si>
    <t>4500 adultos mayores beneficiados con programa de activación física (75 diarios)</t>
  </si>
  <si>
    <t>718 adultos mayores beneficiados con programa de activación física</t>
  </si>
  <si>
    <t>450 adultos mayores beneficiados con programas de activación física</t>
  </si>
  <si>
    <t>5,243 adultos mayores beneficiados con programa de activación física</t>
  </si>
  <si>
    <t>5,693 adultos mayores</t>
  </si>
  <si>
    <t>Presentan solo cuadro informativo y una foto</t>
  </si>
  <si>
    <t>1,220 adultos beneficiados</t>
  </si>
  <si>
    <t>3,649 adultos mayores beneficiados con programas de activación física</t>
  </si>
  <si>
    <t>11,243 adultos mayores beneficiados con programa de activación física</t>
  </si>
  <si>
    <t>1.6.3.2</t>
  </si>
  <si>
    <t>Impulsar la Olimpiada Municipal Infantil y Juvenil.</t>
  </si>
  <si>
    <t>Número de olimpiadas infantiles y juveniles impulsadas</t>
  </si>
  <si>
    <t>Conocer el numero de olimpiadas infantiles y juveniles impulsadas.</t>
  </si>
  <si>
    <t>Olimpiada Infantiles y juveniles Programadas</t>
  </si>
  <si>
    <t>Olimpiada Infantiles y juveniles Realizadas</t>
  </si>
  <si>
    <t>OIJP</t>
  </si>
  <si>
    <t>OIJR</t>
  </si>
  <si>
    <t>(OIJR / OIJP) * 100</t>
  </si>
  <si>
    <t xml:space="preserve">Olimpiada Infantil y Juvenil.-  Se lleva a cabo anualmente como la Olimpiada Municipal en los mese de Octubre a Diciembre.       </t>
  </si>
  <si>
    <t>Impulsar.- Dotar de la fuerza o ayuda necesaria para que una cosa, generalmente una actividad, crezca, se desarrolle y tenga éxito.</t>
  </si>
  <si>
    <t>Convocatoria, lista de competidores y comunicado de prensa.</t>
  </si>
  <si>
    <t>1 olimpiada infantil y juvenil realizada.</t>
  </si>
  <si>
    <t>1 olimpiada infantil y juvenil realizada</t>
  </si>
  <si>
    <t>Con la participación de casi 24,000 deportistas, se llevó a cabo la Olimpiada Infantil y Juvenil en los meses de octubre a diciembre del 2013, clasificando a su edición estatal 1,650 atletas. En la fase estatal, el Municipio de Chihuahua fue el primer lugar en el medallero obteniendo: 305 medallas de oro, 186 de plata y 144 de bronce. Por otra parte, en la fase nacional, es importante destacar que el municipio aportó a la delegación estatal el 54% de las medallas de oro en la Olimpiada Nacional.</t>
  </si>
  <si>
    <t>0 olimpiadas infantil y juvenil realizadas</t>
  </si>
  <si>
    <t>1 olimpiada infantil y juvenil realizadas</t>
  </si>
  <si>
    <t>2 olimpiada infantil y juvenil realizada</t>
  </si>
  <si>
    <t>3 olimpiadas infantil y juvenil</t>
  </si>
  <si>
    <t>35,000 niños, niñas y jóvenes</t>
  </si>
  <si>
    <t>6 olimpiadas infantil y juvenil realizadas</t>
  </si>
  <si>
    <t>1.6.3.3</t>
  </si>
  <si>
    <t>Implementar la Olimpiada Deportiva en las comunidades rurales con diferentes disciplinas deportivas.</t>
  </si>
  <si>
    <t>Olimpiadas deportivas realizadas en comunidades rurales</t>
  </si>
  <si>
    <t>Conocer el número de olimpiadas deportivas realizadas en comunidades rurales.</t>
  </si>
  <si>
    <t>A mayor resultado, mayor implementación de olimpiadas deportivas en la zona rural.</t>
  </si>
  <si>
    <t xml:space="preserve">Olimpiadas Deportivas Programadas </t>
  </si>
  <si>
    <t>Olimpiadas Deportivas Realizadas</t>
  </si>
  <si>
    <t>ODPR</t>
  </si>
  <si>
    <t>ODRE</t>
  </si>
  <si>
    <t>Olimpiada</t>
  </si>
  <si>
    <t>(ODRE / ODPR) * 100</t>
  </si>
  <si>
    <t>Olimpiada Deportiva.-  Atendiendo a todos los sectores vulnerables año con año se realiza la Olimpiada Rural y de esta manera se da cumplimiento al compromiso que el Municipio de Chihuahua tiene con el deporte.</t>
  </si>
  <si>
    <t>Hasta el momento no se ha realizado olimpiadas deportivas rurales.</t>
  </si>
  <si>
    <t>1 olimpiadas</t>
  </si>
  <si>
    <t>1 olimpiadas deportivas rurales</t>
  </si>
  <si>
    <t>A través de los promotores deportivos y en coordinación con enlaces nombrados en las poblaciones rurales del municipio y los Centros Regionales de Educación Integral (CREI), fomentamos la práctica del deporte y estimulamos la participación de 700 deportistas en las diferentes comunidades rurales, podemos agregar que, motivados por el entusiasmo de estos, realizamos la Olimpiada Rural en el municipio el pasado mes de septiembre y contamos con la participación de más de 500 competidores.</t>
  </si>
  <si>
    <t>1 olimpiada rural</t>
  </si>
  <si>
    <t>3 olimpiadas deportivas rurales</t>
  </si>
  <si>
    <t>1.6.3.4</t>
  </si>
  <si>
    <t>Incrementar el número de promotores deportivos capacitados de las diferentes disciplinas en 40 centros deportivos.</t>
  </si>
  <si>
    <t>50 promotores</t>
  </si>
  <si>
    <t>Número de promotores deportivos operando en instalaciones municipales</t>
  </si>
  <si>
    <t>Conocer el numero de promotores operando en centros deportivos.</t>
  </si>
  <si>
    <t>A mayor resultado, mayor número de promotores en centros deportivos.</t>
  </si>
  <si>
    <t>Promotores Programados</t>
  </si>
  <si>
    <t>Promotores Operando</t>
  </si>
  <si>
    <t>PACD</t>
  </si>
  <si>
    <t>PRIN</t>
  </si>
  <si>
    <t>Promotores</t>
  </si>
  <si>
    <t>( PRIN / PACD ) * 100</t>
  </si>
  <si>
    <t>Promotores deportivos.-  Licenciados en Educación Física dando atención en los diferentes campos, canchas y unidades deportivas del Municipio de Chihuahua.</t>
  </si>
  <si>
    <t>Incremento de Número de Promotores.- Al inicio de la Administración se contaba con 40 promotores deportivos en 40 centros deportivos por lo que se planea incorporar 40 más.</t>
  </si>
  <si>
    <t>Lista de promotores</t>
  </si>
  <si>
    <t>Falta proyección a octubre, la redacción de informe es la del periodo anterior, las graficas estan sumando el acumulado</t>
  </si>
  <si>
    <t xml:space="preserve">Actualmente se cuenta con un total de 51 promotores,  y se hacen cargo de activar canchas de la ciudad de diversos deportes como; futbol, básquetbol, voleibol, zumba, baile latino, rugbi y jugger. </t>
  </si>
  <si>
    <t>60 promotores en centros deportivos.</t>
  </si>
  <si>
    <t>89 promotores</t>
  </si>
  <si>
    <t>149 promotores en centros deportivos.</t>
  </si>
  <si>
    <t>Convencidos que el fomento al deporte eleva la calidad de vida y con la intención de brindar servicios de calidad, incrementamos el número de promotores deportivos acreditados a 67, es decir, 30% más personas involucradas en su práctica y desarrollo, las cuales están encargadas de fomentar el deporte entre la población en los diferentes espacios deportivos con los que cuenta el municipio, de la misma forma logramos ampliar la cobertura de atención e impulso al deporte.</t>
  </si>
  <si>
    <t>51 promotores operando en instalaciones municipales</t>
  </si>
  <si>
    <t>Diferencia de 30 promotores deportivos</t>
  </si>
  <si>
    <t>123 promotores deportivos</t>
  </si>
  <si>
    <t>1,434 personas</t>
  </si>
  <si>
    <t>Observación dependencia: Son los mismos promotores todo el año</t>
  </si>
  <si>
    <t>Presentan lista de promotores</t>
  </si>
  <si>
    <t>51 promotores</t>
  </si>
  <si>
    <t>1.6.3.5</t>
  </si>
  <si>
    <t>Especializar a los promotores deportivos en la atención al adulto mayor.</t>
  </si>
  <si>
    <t>3 cursos</t>
  </si>
  <si>
    <t>9 cursos</t>
  </si>
  <si>
    <t>Cursos realizados a promotores deportivos para especialización en tema de adulto mayor y otros</t>
  </si>
  <si>
    <t>Verificar que se lleven a cabo cursos de especialización en la atención al adulto mayor  a promotores</t>
  </si>
  <si>
    <t>Cursos Programados para Especialización del Adulto Mayor</t>
  </si>
  <si>
    <t>Cursos Realizados para Especialización del Adulto Mayor</t>
  </si>
  <si>
    <t>CPEA</t>
  </si>
  <si>
    <t>CREA</t>
  </si>
  <si>
    <t>Cursos</t>
  </si>
  <si>
    <t>(CREA / CPEA) * 100</t>
  </si>
  <si>
    <t xml:space="preserve">Cursos o talleres de adulto mayor.- Programa de capacitación para promotores deportivos en el tema del adulto mayor. </t>
  </si>
  <si>
    <t>Listas de asistencia y fotografías.</t>
  </si>
  <si>
    <t>3 cursos realizados a promotores deportivos para especialización en atención al adulto mayor.</t>
  </si>
  <si>
    <t>0 cursos</t>
  </si>
  <si>
    <t>Actualmente atendemos más de 600 adultos mayores en centros comunitarios, 2,000 en clubes del abuelo y 94 en centros de salud, ello en el marco del programa “Activación Física del Adulto Mayor”; además de contar con 400 participantes en la Olimpiada del Adulto Mayor. En total, incidimos en la salud física y mental de más de 3,000 personas de la tercera edad y propiciamos en la comunidad un ambiente solidario y participativo con este importante sector de la población, es de resaltar que al día de hoy, contamos con 181 promotores deportivos especializados en la atención del adulto mayor. LÍNEA COMPARTIDA CON 1.6.3.1 IMCFDYJ</t>
  </si>
  <si>
    <t>4 cursos realizados a promotores deportivos para especialización en atención al adulto mayor.</t>
  </si>
  <si>
    <t>5 cursos realizados a promotores deportivos para especialización en atención al adulto mayor.</t>
  </si>
  <si>
    <t>3 cursos realizados a promotores deportivos para especialización en atención al adulto mayor</t>
  </si>
  <si>
    <t>12 cursos realizados a promotores deportivos para especialización en atención al adulto mayor.</t>
  </si>
  <si>
    <t>15 cursos de capacitación</t>
  </si>
  <si>
    <t>26 cursos</t>
  </si>
  <si>
    <t>Tabla con calendario de cursos y ejemplo de 6 listas de asistencia.</t>
  </si>
  <si>
    <t>27 curso</t>
  </si>
  <si>
    <t>45 cursos realizados a promotores deportivos para especialización en atención al adulto mayor.</t>
  </si>
  <si>
    <t>1.6.4</t>
  </si>
  <si>
    <t>Incrementar, mantener y conservar los espacios deportivos municipales para el uso y aprovechamiento de la comunidad</t>
  </si>
  <si>
    <t>1.6.4.1</t>
  </si>
  <si>
    <t>Ampliar y mejorar la infraestructura deportiva para brindar servicios deportivos y de recreación de calidad.</t>
  </si>
  <si>
    <t>2 unidades deportivas mejoradas y nuevos espacios.</t>
  </si>
  <si>
    <t>10 unidades deportivas mejoradas y nuevos espacios.</t>
  </si>
  <si>
    <t>30 unidades deportivas mejoradas y nuevos espacios.</t>
  </si>
  <si>
    <t>Ampliación y mejoramiento de la infraestructura deportiva</t>
  </si>
  <si>
    <t>Conocer el avance en las ampliaciones y acciones de mejora realizadas a la infraestructura deportiva en el municipio.</t>
  </si>
  <si>
    <t>A mayor resultado, mayor ampliación y mejoras en la infraestructura deportiva.</t>
  </si>
  <si>
    <t xml:space="preserve">Unidades Deportivas Programadas </t>
  </si>
  <si>
    <t>Unidades Deportivas Atendidas</t>
  </si>
  <si>
    <t>UDP</t>
  </si>
  <si>
    <t>UDA</t>
  </si>
  <si>
    <t>Unidades Deportivas Mejoradas</t>
  </si>
  <si>
    <t>(UDA/ UDP) * 100</t>
  </si>
  <si>
    <t>Infraestructura deportiva .-  Se refiere a las mejoras en campos , canchas y unidades deportivas o a la creación de nuevos espacios. Cabe mencionar que el mantenimiento y mejoras de la Infraestructura Deportiva, depende de la colaboración de la Dirección de Obras Públicas, así como de la Dirección de Mantenimiento Urbano.</t>
  </si>
  <si>
    <t>Mejoramiento.- Son aquellas realizadas por el municipio para mejorar el estado físico de las instalaciones deportivas, tales como: pintura, equipamiento, limpieza, etc.</t>
  </si>
  <si>
    <t>Nuevos espacios.- Son aquellas instalaciones deportivas construidas y equipadas por el Municipio.</t>
  </si>
  <si>
    <t>Oficio de Obras Públicas</t>
  </si>
  <si>
    <t xml:space="preserve">La dependencia informa en reunión que en ésta línea se pidió la relación a Obras Públicas del mantenimiento y renovación de espacios deportivos. Revisar esto con la Dirección de Obras Públicas para dar seguimiento y si es necesario reasignar éste indicador. </t>
  </si>
  <si>
    <t>Falta proyección a octubre, la redacción de informe es la del periodo anterior, en la evidencia faltan firmas de quien elabora</t>
  </si>
  <si>
    <t>10 unidades deportivas mejoradas y 3 nuevos espacios deportivos.</t>
  </si>
  <si>
    <t>4 unidades deportivas mejoradas</t>
  </si>
  <si>
    <t>14 unidades deportivas mejoradas y 3 nuevos espacios deportivos.</t>
  </si>
  <si>
    <t xml:space="preserve">Con el apoyo de la Comisión Nacional de Cultura Física y Deporte (CONADE) por $32,566,993.00 complementado con recurso municipal por $1,273,252.00 realizamos la rehabilitación del campo de softbol “Luis Fuentes Molinar” y concluimos la construcción del Gimnasio de Deporte Adaptado y del Campo Multiusos en la Vialidad Sacramento con una capacidad para 800 espectadores, a la fecha hemos contado con la participación de más de 50 equipos que realizan la práctica de fútbol soccer, rugby y fútbol americano.
Además equipamos la Ciudad Deportiva con marcadores electrónicos, uno en el campo de usos múltiples “Oscar Asían” y 6 en canchas de tenis. </t>
  </si>
  <si>
    <t>0 unidades deportivas</t>
  </si>
  <si>
    <t>7 unidades deportivas</t>
  </si>
  <si>
    <t>0 espacios deportivos (línea compartida con DOPM 2.2.2.4)</t>
  </si>
  <si>
    <t>Ya solo pedir a Obras Públicas que acredita los 14 espacios y las 2 canchas, las cuales ya estan acreditadas en documento de avances de obras al 30 de septiembre, bajo las líeas 1.6.4.1 y 2.2.2.4</t>
  </si>
  <si>
    <t>14 espacios deportivos y 2 canchas de usos múltiples (se junto con línea 2.2.2.4 de DOPM)</t>
  </si>
  <si>
    <t>29,530 beneficiarios (se junto con línea 2.2.2.4 de DOPM)</t>
  </si>
  <si>
    <t>Presentación que incluye fotos de antes y despues de las actividades realizadas</t>
  </si>
  <si>
    <t>3 unidades</t>
  </si>
  <si>
    <t>Oficio con información reportada.</t>
  </si>
  <si>
    <t xml:space="preserve">5 unidades deportivas mejoradas </t>
  </si>
  <si>
    <t>29 
(23 unidades deportivas mejoradas y 3 nuevos espacios deportivos.)</t>
  </si>
  <si>
    <t>1.6.4.2</t>
  </si>
  <si>
    <t xml:space="preserve">Gestionar mayores espacios de circuitos para ciclistas y corredores. </t>
  </si>
  <si>
    <t>1 gestión</t>
  </si>
  <si>
    <t>3 gestiones</t>
  </si>
  <si>
    <t>Gestión para proyectos de espacios para ciclistas y corredores</t>
  </si>
  <si>
    <t>Verificar que se lleve a cabo la gestión de proyectos para nuevos espacios para ciclistas y corredores.</t>
  </si>
  <si>
    <t>A mayor resultado, mayor número gestiones realizadas.</t>
  </si>
  <si>
    <t>Gestiones programadas</t>
  </si>
  <si>
    <t>Gestiones realizadas</t>
  </si>
  <si>
    <t>GERE</t>
  </si>
  <si>
    <t>Gestiones</t>
  </si>
  <si>
    <t>(GERE / GEPR) *100</t>
  </si>
  <si>
    <t>Gestión.-  Conjunto de trámites que se llevan a cabo para resolver un asunto o concretar un proyecto.</t>
  </si>
  <si>
    <t>3 actividades para gestión de espacios para ciclistas y corredores (elaboración y envío de oficio, recepción de oficio, y seguimiento de gestión)</t>
  </si>
  <si>
    <t>0 gestiones</t>
  </si>
  <si>
    <t>2 gestión</t>
  </si>
  <si>
    <t>1.7.1</t>
  </si>
  <si>
    <t>Ampliar los programas y proyectos dirigidos al sector juvenil.</t>
  </si>
  <si>
    <t>1.7.1.1</t>
  </si>
  <si>
    <t>Implementar programas de conferencias, clínicas y talleres de orientación a la juventud.</t>
  </si>
  <si>
    <t>16 eventos</t>
  </si>
  <si>
    <t>48 eventos</t>
  </si>
  <si>
    <t>Número de eventos de orientación a la juventud realizados</t>
  </si>
  <si>
    <t>Conocer el número de eventos realizados para orientación a la juventud.</t>
  </si>
  <si>
    <t>Eventos de orientación a la juventud programados</t>
  </si>
  <si>
    <t>Eventos de orientación a la juventud realizado</t>
  </si>
  <si>
    <t>EOJP</t>
  </si>
  <si>
    <t>EOJR</t>
  </si>
  <si>
    <t>(EOJR / EOJP) *100</t>
  </si>
  <si>
    <t>Eventos- Son aquellas conferencias, clínicas y talleres realizados para orientación de la juventud del municipio.</t>
  </si>
  <si>
    <t>Minuta y fotografía</t>
  </si>
  <si>
    <t>10 conferencias y/o talleres de orientación a la juventud realizados.</t>
  </si>
  <si>
    <t>7 programas</t>
  </si>
  <si>
    <t>17 eventos</t>
  </si>
  <si>
    <t>Implementamos el programa de talleres y conferencias “Construyendo Futuro” para motivar a los jóvenes sobre la importancia de construir futuro pleno en temas como: liderazgo, construyendo valores, embarazo no deseado, resiliencia, talleres motivacionales,
prevención de alcoholismo, drogadicción y clases de hip hop. Orientada a escuelas secundarias, preparatorias y universidades, así como en el foro de diversos eventos organizados para este importante sector de la población, donde hemos podido llegar a 4,400 jóvenes.</t>
  </si>
  <si>
    <t>0 eventos de orientación a la juventud</t>
  </si>
  <si>
    <t>1 eventos de orientación a la juventud</t>
  </si>
  <si>
    <t>8 eventos de orientación a la juventud</t>
  </si>
  <si>
    <t>4 eventos de orientación a la juventud</t>
  </si>
  <si>
    <t>9 eventos de orientación a la juventud</t>
  </si>
  <si>
    <t>13 eventos</t>
  </si>
  <si>
    <t>2,740 jóvenes</t>
  </si>
  <si>
    <t xml:space="preserve">Presentan informe de actividades </t>
  </si>
  <si>
    <t>13 evento de orientación a la juventud</t>
  </si>
  <si>
    <t>43 eventos de orientación a la juventud</t>
  </si>
  <si>
    <t>1.7.1.2</t>
  </si>
  <si>
    <t>Gestionar programas de emprendedores juveniles y estímulos a la juventud con el gobierno federal y estatal.</t>
  </si>
  <si>
    <t>4 gestiones</t>
  </si>
  <si>
    <t>12 gestiones</t>
  </si>
  <si>
    <t>Gestiones para programas de emprendedores juveniles y estímulos a la juventud</t>
  </si>
  <si>
    <t>Verificar que se realicen gestiones de programas para emprendedores juveniles y de estímulos a la juventud.</t>
  </si>
  <si>
    <t>A mayor resultado, mayor número de gestiones realizadas.</t>
  </si>
  <si>
    <t>Gestiones Para Programas  y Estímulos a Jóvenes Programadas</t>
  </si>
  <si>
    <t>Gestiones Para Programas  y Estímulos a Jóvenes Realizadas</t>
  </si>
  <si>
    <t>GPJP</t>
  </si>
  <si>
    <t>GPJR</t>
  </si>
  <si>
    <t>Gestión</t>
  </si>
  <si>
    <t>(GPJR / GPJP) * 100</t>
  </si>
  <si>
    <t>Estímulos.- Acrecentar el entusiasmo para desarrollar una determinada acción o trabajar.</t>
  </si>
  <si>
    <t>Programa emprendedores.- Fomento al desarrollo de emprendedores, capaces de generar su propio empleo a través de la creación de empresas, con la firme intención de propiciar el pleno desarrollo de la comunidad.</t>
  </si>
  <si>
    <t>Gestión.-  Conjunto de trámites que se llevan a cabo para resolver un asunto o concretar un proyecto con otros instituciones públicas o privadas.</t>
  </si>
  <si>
    <t xml:space="preserve">Solicitudes </t>
  </si>
  <si>
    <t>9 gestiones realizadas para programas de emprendedores juveniles.</t>
  </si>
  <si>
    <t>0 gestiones para programas de emprendores juveniles</t>
  </si>
  <si>
    <t>2 gestiones para programas de emprendores juveniles</t>
  </si>
  <si>
    <t>4 gestiones para programas de emprendores juveniles</t>
  </si>
  <si>
    <t>0 gestiones para programas de emprendedores juveniles</t>
  </si>
  <si>
    <t>No hace falta comprobar nada, se informó bajo esta línea las sesiones que del consejo de la juventud, que es el indicador adicional a esta línea.</t>
  </si>
  <si>
    <t>6 gestiones para programas de emprendores juveniles</t>
  </si>
  <si>
    <t>8 gestiones para programas de emprendedores juveniles</t>
  </si>
  <si>
    <t>23 gestiones realizadas para programas de emprendedores juveniles.</t>
  </si>
  <si>
    <t>1.7.1.2-1</t>
  </si>
  <si>
    <t>1 sesión</t>
  </si>
  <si>
    <t>4 sesiones</t>
  </si>
  <si>
    <t>12 sesiones</t>
  </si>
  <si>
    <t>Sesiones del consejo municipal de la juventud</t>
  </si>
  <si>
    <t>Conocer  el número de sesiones realizadas del consejo municipal de la juventud.</t>
  </si>
  <si>
    <t>A mayor valor del resultado, mayor número de sesiones realizadas.</t>
  </si>
  <si>
    <t>Sesiones Programadas</t>
  </si>
  <si>
    <t>Sesiones Realizadas</t>
  </si>
  <si>
    <t>Sesiones</t>
  </si>
  <si>
    <t>(SP / SR) *100</t>
  </si>
  <si>
    <t>Consejo Municipal de la Juventud.- Es el órgano que tiene como propósito iniciar una relación con los jóvenes de nuestro municipio para captar sus inquietudes, proyectos, necesidades e iniciativas, y así poder implementarlo dentro de la estructura de trabajo del Ayuntamiento de Chihuahua para construir un mejor futuro.</t>
  </si>
  <si>
    <t>0 sesiones</t>
  </si>
  <si>
    <t>1 sesión del consejo municipal de la juventud</t>
  </si>
  <si>
    <t>0 sesiones del consejo municipal de la juventud</t>
  </si>
  <si>
    <t>2 sesiones del consejo municipal de la juventud</t>
  </si>
  <si>
    <t>2 sesiones</t>
  </si>
  <si>
    <t>7 sesiones del consejo municipal de la juventud</t>
  </si>
  <si>
    <t>1.7.1.3</t>
  </si>
  <si>
    <t>Promover la participación en el Premio Nacional de la Juventud.</t>
  </si>
  <si>
    <t>1 actividad de promoción</t>
  </si>
  <si>
    <t>3 actividades de promoción</t>
  </si>
  <si>
    <t>Actividades de promoción realizadas para el premio nacional de la juventud</t>
  </si>
  <si>
    <t>Conocer el número de actividades de promoción realizadas para dar a conocer la convocatoria del premio nacional de la juventud.</t>
  </si>
  <si>
    <t>A mayor resultado, mayor promoción en el Premio Nacional de la Juventud .</t>
  </si>
  <si>
    <t>Actividades de Promoción programadas</t>
  </si>
  <si>
    <t>Actividades de Promoción realizadas</t>
  </si>
  <si>
    <t>ACPP</t>
  </si>
  <si>
    <t>ACPR</t>
  </si>
  <si>
    <t>Actividad de promoción</t>
  </si>
  <si>
    <t>(ACPR / ACPP) *100</t>
  </si>
  <si>
    <t>Premio Nacional de la Juventud.-  El gobierno de la República a través de la Secretaría de Educación Pública otorga el reconocimiento a jóvenes mexicanos cuya conducta o dedicación al trabajo o al estudio cause entusiasmo y admiración entre sus contemporáneos.</t>
  </si>
  <si>
    <t xml:space="preserve">Página Web.- Es un documento o información electrónica capaz de contener texto, sonido, vídeo, programas, enlaces, imágenes, y muchas otras cosas, adaptada para la llamada World Wide Web, y que puede ser accedida mediante un navegador. </t>
  </si>
  <si>
    <t>Actividad de promoción.- Conjunto de actos realizados por el Municipio para dar a conocer la convocatoria del premio nacional de la juventud e incentivar la participación de los jóvenes chihuahuenses, a través de redes sociales, portal de internet, etc.</t>
  </si>
  <si>
    <t>Convocatoria</t>
  </si>
  <si>
    <t>1 actividad de promoción al premio nacional de la juventud realizada</t>
  </si>
  <si>
    <t>1 actividad de promoción al premio nacional de la juventud</t>
  </si>
  <si>
    <t>0 actividades de promoción al premio nacional de la juventud</t>
  </si>
  <si>
    <t>0 actividades (fomento a la participación en el Premio Nacional de la Juventud)</t>
  </si>
  <si>
    <t>No hace falta acreditar NADA.</t>
  </si>
  <si>
    <t>1 actividades</t>
  </si>
  <si>
    <t>Fomento a la participación en el Premio Nacional de la Juventud</t>
  </si>
  <si>
    <t>5 actividad de promoción al premio nacional de la juventud</t>
  </si>
  <si>
    <t xml:space="preserve">EVALUACIÓN DEL PLAN MUNICIPAL DE DESARROLLO 2013-2016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</si>
</sst>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0.00_-;\-&quot;$&quot;* #,##0.00_-;_-&quot;$&quot;* &quot;-&quot;??_-;_-@_-"/>
    <numFmt numFmtId="43" formatCode="_-* #,##0.00_-;\-* #,##0.00_-;_-* &quot;-&quot;??_-;_-@_-"/>
    <numFmt numFmtId="164" formatCode="_(* #,##0.00_);_(* \(#,##0.00\);_(* &quot;-&quot;??_);_(@_)"/>
    <numFmt numFmtId="165" formatCode="_(&quot;$&quot;* #,##0.00_);_(&quot;$&quot;* \(#,##0.00\);_(&quot;$&quot;* &quot;-&quot;??_);_(@_)"/>
    <numFmt numFmtId="166" formatCode="_-[$€-2]* #,##0.00_-;\-[$€-2]* #,##0.00_-;_-[$€-2]* &quot;-&quot;??_-"/>
  </numFmts>
  <fonts count="19" x14ac:knownFonts="1">
    <font>
      <sz val="11"/>
      <color theme="1"/>
      <name val="Calibri"/>
      <family val="2"/>
      <scheme val="minor"/>
    </font>
    <font>
      <sz val="11"/>
      <color theme="1"/>
      <name val="Calibri"/>
      <family val="2"/>
      <scheme val="minor"/>
    </font>
    <font>
      <b/>
      <sz val="28"/>
      <color theme="0"/>
      <name val="Calibri"/>
      <family val="2"/>
      <scheme val="minor"/>
    </font>
    <font>
      <b/>
      <sz val="22"/>
      <color theme="0"/>
      <name val="Calibri"/>
      <family val="2"/>
      <scheme val="minor"/>
    </font>
    <font>
      <b/>
      <sz val="26"/>
      <name val="Calibri"/>
      <family val="2"/>
      <scheme val="minor"/>
    </font>
    <font>
      <sz val="26"/>
      <name val="Calibri"/>
      <family val="2"/>
      <scheme val="minor"/>
    </font>
    <font>
      <b/>
      <sz val="16"/>
      <color theme="0"/>
      <name val="Calibri"/>
      <family val="2"/>
      <scheme val="minor"/>
    </font>
    <font>
      <sz val="16"/>
      <color theme="0"/>
      <name val="Calibri"/>
      <family val="2"/>
      <scheme val="minor"/>
    </font>
    <font>
      <b/>
      <sz val="18"/>
      <color theme="0"/>
      <name val="Calibri"/>
      <family val="2"/>
      <scheme val="minor"/>
    </font>
    <font>
      <sz val="22"/>
      <color theme="1"/>
      <name val="Calibri"/>
      <family val="2"/>
      <scheme val="minor"/>
    </font>
    <font>
      <sz val="16"/>
      <color theme="1"/>
      <name val="Calibri"/>
      <family val="2"/>
      <scheme val="minor"/>
    </font>
    <font>
      <sz val="16"/>
      <name val="Calibri"/>
      <family val="2"/>
    </font>
    <font>
      <sz val="16"/>
      <color theme="1"/>
      <name val="Calibri"/>
      <family val="2"/>
    </font>
    <font>
      <b/>
      <sz val="16"/>
      <color theme="1"/>
      <name val="Calibri"/>
      <family val="2"/>
      <scheme val="minor"/>
    </font>
    <font>
      <sz val="18"/>
      <color theme="1"/>
      <name val="Calibri"/>
      <family val="2"/>
      <scheme val="minor"/>
    </font>
    <font>
      <b/>
      <sz val="28"/>
      <color indexed="81"/>
      <name val="Tahoma"/>
      <family val="2"/>
    </font>
    <font>
      <sz val="28"/>
      <color indexed="81"/>
      <name val="Tahoma"/>
      <family val="2"/>
    </font>
    <font>
      <sz val="10"/>
      <name val="Arial"/>
      <family val="2"/>
    </font>
    <font>
      <sz val="14"/>
      <color theme="1"/>
      <name val="Times New Roman"/>
      <family val="2"/>
    </font>
  </fonts>
  <fills count="18">
    <fill>
      <patternFill patternType="none"/>
    </fill>
    <fill>
      <patternFill patternType="gray125"/>
    </fill>
    <fill>
      <patternFill patternType="solid">
        <fgColor theme="6" tint="-0.249977111117893"/>
        <bgColor indexed="64"/>
      </patternFill>
    </fill>
    <fill>
      <patternFill patternType="solid">
        <fgColor theme="6" tint="0.39997558519241921"/>
        <bgColor indexed="64"/>
      </patternFill>
    </fill>
    <fill>
      <patternFill patternType="solid">
        <fgColor rgb="FF00B050"/>
        <bgColor indexed="64"/>
      </patternFill>
    </fill>
    <fill>
      <patternFill patternType="solid">
        <fgColor rgb="FF7030A0"/>
        <bgColor indexed="64"/>
      </patternFill>
    </fill>
    <fill>
      <patternFill patternType="solid">
        <fgColor theme="6" tint="-0.499984740745262"/>
        <bgColor indexed="64"/>
      </patternFill>
    </fill>
    <fill>
      <patternFill patternType="solid">
        <fgColor rgb="FF862004"/>
        <bgColor indexed="64"/>
      </patternFill>
    </fill>
    <fill>
      <patternFill patternType="solid">
        <fgColor rgb="FF92D050"/>
        <bgColor indexed="64"/>
      </patternFill>
    </fill>
    <fill>
      <patternFill patternType="solid">
        <fgColor theme="1" tint="0.14999847407452621"/>
        <bgColor indexed="64"/>
      </patternFill>
    </fill>
    <fill>
      <patternFill patternType="solid">
        <fgColor theme="7" tint="-0.249977111117893"/>
        <bgColor indexed="64"/>
      </patternFill>
    </fill>
    <fill>
      <patternFill patternType="solid">
        <fgColor rgb="FFC00000"/>
        <bgColor indexed="64"/>
      </patternFill>
    </fill>
    <fill>
      <patternFill patternType="solid">
        <fgColor theme="5" tint="-0.249977111117893"/>
        <bgColor indexed="64"/>
      </patternFill>
    </fill>
    <fill>
      <patternFill patternType="solid">
        <fgColor rgb="FF99FF99"/>
        <bgColor indexed="64"/>
      </patternFill>
    </fill>
    <fill>
      <patternFill patternType="solid">
        <fgColor rgb="FFFF0000"/>
        <bgColor indexed="64"/>
      </patternFill>
    </fill>
    <fill>
      <patternFill patternType="solid">
        <fgColor theme="0"/>
        <bgColor indexed="64"/>
      </patternFill>
    </fill>
    <fill>
      <patternFill patternType="solid">
        <fgColor rgb="FFFF9900"/>
        <bgColor indexed="64"/>
      </patternFill>
    </fill>
    <fill>
      <patternFill patternType="solid">
        <fgColor rgb="FFFFFF00"/>
        <bgColor indexed="64"/>
      </patternFill>
    </fill>
  </fills>
  <borders count="20">
    <border>
      <left/>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s>
  <cellStyleXfs count="17">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166" fontId="17" fillId="0" borderId="0" applyFont="0" applyFill="0" applyBorder="0" applyAlignment="0" applyProtection="0"/>
    <xf numFmtId="166" fontId="17" fillId="0" borderId="0" applyFont="0" applyFill="0" applyBorder="0" applyAlignment="0" applyProtection="0"/>
    <xf numFmtId="166" fontId="17" fillId="0" borderId="0" applyFont="0" applyFill="0" applyBorder="0" applyAlignment="0" applyProtection="0"/>
    <xf numFmtId="166"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0" fontId="1" fillId="0" borderId="0"/>
    <xf numFmtId="0" fontId="18" fillId="0" borderId="0"/>
    <xf numFmtId="0" fontId="17" fillId="0" borderId="0"/>
  </cellStyleXfs>
  <cellXfs count="104">
    <xf numFmtId="0" fontId="0" fillId="0" borderId="0" xfId="0"/>
    <xf numFmtId="0" fontId="0" fillId="0" borderId="0" xfId="0" applyAlignment="1">
      <alignment horizontal="center" vertical="center" wrapText="1"/>
    </xf>
    <xf numFmtId="0" fontId="6" fillId="4" borderId="3" xfId="0" applyFont="1" applyFill="1" applyBorder="1" applyAlignment="1">
      <alignment vertical="center" wrapText="1"/>
    </xf>
    <xf numFmtId="0" fontId="7" fillId="2" borderId="8" xfId="0" applyFont="1" applyFill="1" applyBorder="1" applyAlignment="1">
      <alignment vertical="center" wrapText="1"/>
    </xf>
    <xf numFmtId="0" fontId="6" fillId="2" borderId="5" xfId="0" applyFont="1" applyFill="1" applyBorder="1" applyAlignment="1">
      <alignment vertical="center" wrapText="1"/>
    </xf>
    <xf numFmtId="0" fontId="6" fillId="2" borderId="15" xfId="0" applyFont="1" applyFill="1" applyBorder="1" applyAlignment="1">
      <alignment horizontal="center" vertical="center" wrapText="1"/>
    </xf>
    <xf numFmtId="0" fontId="0" fillId="0" borderId="0" xfId="0" applyAlignment="1">
      <alignment horizontal="center"/>
    </xf>
    <xf numFmtId="0" fontId="6" fillId="2" borderId="9"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5" borderId="3"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6" fillId="6" borderId="11" xfId="0" applyFont="1" applyFill="1" applyBorder="1" applyAlignment="1">
      <alignment horizontal="center" vertical="center" wrapText="1"/>
    </xf>
    <xf numFmtId="0" fontId="6" fillId="7" borderId="14" xfId="0" applyFont="1" applyFill="1" applyBorder="1" applyAlignment="1">
      <alignment horizontal="center" vertical="center" wrapText="1"/>
    </xf>
    <xf numFmtId="0" fontId="6" fillId="4" borderId="9" xfId="0" applyFont="1" applyFill="1" applyBorder="1" applyAlignment="1">
      <alignment horizontal="center" vertical="center" wrapText="1"/>
    </xf>
    <xf numFmtId="0" fontId="6" fillId="4" borderId="10" xfId="0" applyFont="1" applyFill="1" applyBorder="1" applyAlignment="1">
      <alignment horizontal="center" vertical="center" wrapText="1"/>
    </xf>
    <xf numFmtId="0" fontId="6" fillId="8" borderId="10" xfId="0" applyFont="1" applyFill="1" applyBorder="1" applyAlignment="1">
      <alignment horizontal="center" vertical="center" wrapText="1"/>
    </xf>
    <xf numFmtId="0" fontId="6" fillId="9" borderId="10" xfId="0" applyFont="1" applyFill="1" applyBorder="1" applyAlignment="1">
      <alignment horizontal="center" vertical="center" wrapText="1"/>
    </xf>
    <xf numFmtId="0" fontId="6" fillId="10" borderId="10" xfId="0" applyFont="1" applyFill="1" applyBorder="1" applyAlignment="1">
      <alignment horizontal="center" vertical="center" wrapText="1"/>
    </xf>
    <xf numFmtId="0" fontId="6" fillId="10" borderId="11" xfId="0" applyFont="1" applyFill="1" applyBorder="1" applyAlignment="1">
      <alignment horizontal="center" vertical="center" wrapText="1"/>
    </xf>
    <xf numFmtId="0" fontId="6" fillId="11" borderId="15" xfId="0" applyFont="1" applyFill="1" applyBorder="1" applyAlignment="1">
      <alignment horizontal="center" vertical="center" wrapText="1"/>
    </xf>
    <xf numFmtId="1" fontId="6" fillId="2" borderId="19" xfId="0" applyNumberFormat="1" applyFont="1" applyFill="1" applyBorder="1" applyAlignment="1">
      <alignment horizontal="center" vertical="center" wrapText="1"/>
    </xf>
    <xf numFmtId="1" fontId="6" fillId="12" borderId="19" xfId="0" applyNumberFormat="1" applyFont="1" applyFill="1" applyBorder="1" applyAlignment="1">
      <alignment horizontal="center" vertical="center" wrapText="1"/>
    </xf>
    <xf numFmtId="0" fontId="6" fillId="2" borderId="19" xfId="0" applyFont="1" applyFill="1" applyBorder="1" applyAlignment="1">
      <alignment horizontal="center" vertical="center" wrapText="1"/>
    </xf>
    <xf numFmtId="0" fontId="6" fillId="2" borderId="16"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12" borderId="8"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0" fillId="0" borderId="0" xfId="0" applyFont="1"/>
    <xf numFmtId="0" fontId="10" fillId="0" borderId="3" xfId="0" applyFont="1" applyBorder="1"/>
    <xf numFmtId="0" fontId="10" fillId="16" borderId="3" xfId="0" applyFont="1" applyFill="1" applyBorder="1" applyAlignment="1">
      <alignment horizontal="center" vertical="center" wrapText="1"/>
    </xf>
    <xf numFmtId="44" fontId="10" fillId="0" borderId="3" xfId="2" applyFont="1" applyFill="1" applyBorder="1" applyAlignment="1">
      <alignment horizontal="center" vertical="center" wrapText="1"/>
    </xf>
    <xf numFmtId="9" fontId="10" fillId="17" borderId="3" xfId="3" applyFont="1" applyFill="1" applyBorder="1" applyAlignment="1">
      <alignment horizontal="center" vertical="center" wrapText="1"/>
    </xf>
    <xf numFmtId="9" fontId="10" fillId="4" borderId="3" xfId="0" applyNumberFormat="1" applyFont="1" applyFill="1" applyBorder="1" applyAlignment="1">
      <alignment horizontal="center" vertical="center"/>
    </xf>
    <xf numFmtId="0" fontId="10" fillId="0" borderId="3" xfId="0" applyFont="1" applyFill="1" applyBorder="1" applyAlignment="1">
      <alignment horizontal="center" vertical="center"/>
    </xf>
    <xf numFmtId="0" fontId="10" fillId="13" borderId="3" xfId="0" applyFont="1" applyFill="1" applyBorder="1" applyAlignment="1">
      <alignment horizontal="left" vertical="center" wrapText="1"/>
    </xf>
    <xf numFmtId="44" fontId="13" fillId="0" borderId="3" xfId="2" applyFont="1" applyFill="1" applyBorder="1" applyAlignment="1">
      <alignment horizontal="center" vertical="center" wrapText="1"/>
    </xf>
    <xf numFmtId="0" fontId="10" fillId="0" borderId="3" xfId="2" applyNumberFormat="1" applyFont="1" applyFill="1" applyBorder="1" applyAlignment="1">
      <alignment horizontal="center" vertical="center" wrapText="1"/>
    </xf>
    <xf numFmtId="1" fontId="10" fillId="0" borderId="3" xfId="2" applyNumberFormat="1" applyFont="1" applyFill="1" applyBorder="1" applyAlignment="1">
      <alignment horizontal="center" vertical="center" wrapText="1"/>
    </xf>
    <xf numFmtId="0" fontId="10" fillId="0" borderId="3" xfId="0" applyFont="1" applyFill="1" applyBorder="1" applyAlignment="1">
      <alignment horizontal="left" vertical="center" wrapText="1"/>
    </xf>
    <xf numFmtId="0" fontId="10" fillId="0" borderId="3" xfId="0" applyFont="1" applyBorder="1" applyAlignment="1">
      <alignment vertical="center" wrapText="1"/>
    </xf>
    <xf numFmtId="0" fontId="13" fillId="0" borderId="3" xfId="0" applyFont="1" applyFill="1" applyBorder="1" applyAlignment="1">
      <alignment horizontal="center" vertical="center" wrapText="1"/>
    </xf>
    <xf numFmtId="9" fontId="10" fillId="4" borderId="3" xfId="3" applyFont="1" applyFill="1" applyBorder="1" applyAlignment="1">
      <alignment horizontal="center" vertical="center" wrapText="1"/>
    </xf>
    <xf numFmtId="0" fontId="10" fillId="13" borderId="3" xfId="0" applyFont="1" applyFill="1" applyBorder="1" applyAlignment="1">
      <alignment horizontal="center" vertical="center" wrapText="1"/>
    </xf>
    <xf numFmtId="9" fontId="10" fillId="14" borderId="3" xfId="3" applyFont="1" applyFill="1" applyBorder="1" applyAlignment="1">
      <alignment horizontal="center" vertical="center" wrapText="1"/>
    </xf>
    <xf numFmtId="0" fontId="10" fillId="15" borderId="0" xfId="0" applyFont="1" applyFill="1"/>
    <xf numFmtId="0" fontId="10" fillId="15" borderId="3" xfId="0" applyFont="1" applyFill="1" applyBorder="1"/>
    <xf numFmtId="9" fontId="10" fillId="17" borderId="3" xfId="0" applyNumberFormat="1" applyFont="1" applyFill="1" applyBorder="1" applyAlignment="1">
      <alignment horizontal="center" vertical="center"/>
    </xf>
    <xf numFmtId="9" fontId="10" fillId="0" borderId="3" xfId="0" applyNumberFormat="1" applyFont="1" applyFill="1" applyBorder="1" applyAlignment="1">
      <alignment horizontal="center" vertical="center" wrapText="1"/>
    </xf>
    <xf numFmtId="9" fontId="10" fillId="4" borderId="3" xfId="3" applyNumberFormat="1" applyFont="1" applyFill="1" applyBorder="1" applyAlignment="1">
      <alignment horizontal="center" vertical="center" wrapText="1"/>
    </xf>
    <xf numFmtId="9" fontId="10" fillId="14" borderId="3" xfId="3" applyNumberFormat="1" applyFont="1" applyFill="1" applyBorder="1" applyAlignment="1">
      <alignment horizontal="center" vertical="center" wrapText="1"/>
    </xf>
    <xf numFmtId="3" fontId="10" fillId="0" borderId="3" xfId="0" applyNumberFormat="1" applyFont="1" applyFill="1" applyBorder="1" applyAlignment="1">
      <alignment horizontal="center" vertical="center" wrapText="1"/>
    </xf>
    <xf numFmtId="9" fontId="10" fillId="17" borderId="3" xfId="0" applyNumberFormat="1" applyFont="1" applyFill="1" applyBorder="1" applyAlignment="1">
      <alignment horizontal="center" vertical="center" wrapText="1"/>
    </xf>
    <xf numFmtId="0" fontId="10" fillId="15" borderId="3" xfId="0" applyFont="1" applyFill="1" applyBorder="1" applyAlignment="1">
      <alignment vertical="center" wrapText="1"/>
    </xf>
    <xf numFmtId="9" fontId="10" fillId="17" borderId="3" xfId="3" applyNumberFormat="1" applyFont="1" applyFill="1" applyBorder="1" applyAlignment="1">
      <alignment horizontal="center" vertical="center"/>
    </xf>
    <xf numFmtId="9" fontId="10" fillId="4" borderId="3" xfId="0" applyNumberFormat="1" applyFont="1" applyFill="1" applyBorder="1" applyAlignment="1">
      <alignment horizontal="center" vertical="center" wrapText="1"/>
    </xf>
    <xf numFmtId="3" fontId="12" fillId="0" borderId="3" xfId="0" applyNumberFormat="1" applyFont="1" applyFill="1" applyBorder="1" applyAlignment="1">
      <alignment horizontal="center" vertical="center" wrapText="1"/>
    </xf>
    <xf numFmtId="9" fontId="10" fillId="4" borderId="3" xfId="3" applyNumberFormat="1" applyFont="1" applyFill="1" applyBorder="1" applyAlignment="1">
      <alignment horizontal="center" vertical="center"/>
    </xf>
    <xf numFmtId="0" fontId="10" fillId="0" borderId="3" xfId="3" applyNumberFormat="1" applyFont="1" applyFill="1" applyBorder="1" applyAlignment="1">
      <alignment horizontal="center" vertical="center" wrapText="1"/>
    </xf>
    <xf numFmtId="0" fontId="13" fillId="0" borderId="3" xfId="3" applyNumberFormat="1" applyFont="1" applyFill="1" applyBorder="1" applyAlignment="1">
      <alignment horizontal="center" vertical="center" wrapText="1"/>
    </xf>
    <xf numFmtId="1" fontId="10" fillId="0" borderId="3" xfId="1" applyNumberFormat="1" applyFont="1" applyFill="1" applyBorder="1" applyAlignment="1">
      <alignment horizontal="center" vertical="center" wrapText="1"/>
    </xf>
    <xf numFmtId="0" fontId="0" fillId="0" borderId="0" xfId="0" applyFont="1" applyAlignment="1">
      <alignment horizontal="center"/>
    </xf>
    <xf numFmtId="0" fontId="0" fillId="0" borderId="0" xfId="0" applyAlignment="1">
      <alignment horizontal="left"/>
    </xf>
    <xf numFmtId="0" fontId="14" fillId="0" borderId="0" xfId="0" applyFont="1" applyAlignment="1">
      <alignment horizontal="left"/>
    </xf>
    <xf numFmtId="0" fontId="9" fillId="0" borderId="0" xfId="0" applyFont="1" applyAlignment="1">
      <alignment horizontal="center"/>
    </xf>
    <xf numFmtId="0" fontId="0" fillId="15" borderId="0" xfId="0" applyFill="1" applyAlignment="1">
      <alignment horizontal="left"/>
    </xf>
    <xf numFmtId="0" fontId="9" fillId="15" borderId="0" xfId="0" applyFont="1" applyFill="1" applyAlignment="1">
      <alignment horizontal="left"/>
    </xf>
    <xf numFmtId="1" fontId="9" fillId="15" borderId="0" xfId="0" applyNumberFormat="1" applyFont="1" applyFill="1" applyAlignment="1">
      <alignment horizontal="left"/>
    </xf>
    <xf numFmtId="0" fontId="14" fillId="0" borderId="0" xfId="0" applyFont="1" applyFill="1" applyAlignment="1">
      <alignment horizontal="center"/>
    </xf>
    <xf numFmtId="0" fontId="0" fillId="0" borderId="0" xfId="0" applyFont="1" applyFill="1" applyAlignment="1">
      <alignment horizontal="center"/>
    </xf>
    <xf numFmtId="0" fontId="14" fillId="0" borderId="0" xfId="0" applyFont="1" applyAlignment="1">
      <alignment horizontal="center"/>
    </xf>
    <xf numFmtId="0" fontId="10" fillId="0" borderId="3"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6" fillId="2" borderId="14" xfId="0" applyFont="1" applyFill="1" applyBorder="1" applyAlignment="1">
      <alignment horizontal="center" vertical="center" wrapText="1"/>
    </xf>
    <xf numFmtId="1" fontId="6" fillId="2" borderId="13" xfId="0" applyNumberFormat="1"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16"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2" borderId="0" xfId="0" applyFont="1" applyFill="1" applyBorder="1" applyAlignment="1">
      <alignment horizontal="center" vertical="center" wrapText="1"/>
    </xf>
    <xf numFmtId="1" fontId="3" fillId="2" borderId="0" xfId="0" applyNumberFormat="1"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5" fillId="3" borderId="3" xfId="0" applyFont="1" applyFill="1" applyBorder="1" applyAlignment="1">
      <alignment horizontal="center" vertical="center" wrapText="1"/>
    </xf>
    <xf numFmtId="1" fontId="4" fillId="3" borderId="2" xfId="0" applyNumberFormat="1" applyFont="1" applyFill="1" applyBorder="1" applyAlignment="1">
      <alignment horizontal="center" vertical="center" wrapText="1"/>
    </xf>
    <xf numFmtId="0" fontId="6" fillId="2" borderId="4" xfId="0" applyFont="1" applyFill="1" applyBorder="1" applyAlignment="1">
      <alignment horizontal="center" vertical="center"/>
    </xf>
    <xf numFmtId="0" fontId="6" fillId="2" borderId="17" xfId="0" applyFont="1" applyFill="1" applyBorder="1" applyAlignment="1">
      <alignment horizontal="center" vertical="center"/>
    </xf>
    <xf numFmtId="0" fontId="6" fillId="2" borderId="5"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17"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18"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10" xfId="0" applyFont="1" applyFill="1" applyBorder="1" applyAlignment="1">
      <alignment horizontal="center" vertical="center" wrapText="1"/>
    </xf>
  </cellXfs>
  <cellStyles count="17">
    <cellStyle name="Comma 2" xfId="4"/>
    <cellStyle name="Currency 2" xfId="5"/>
    <cellStyle name="Euro" xfId="6"/>
    <cellStyle name="Euro 2" xfId="7"/>
    <cellStyle name="Euro 2 2" xfId="8"/>
    <cellStyle name="Euro 3" xfId="9"/>
    <cellStyle name="Millares" xfId="1" builtinId="3"/>
    <cellStyle name="Millares 2" xfId="10"/>
    <cellStyle name="Millares 2 2" xfId="11"/>
    <cellStyle name="Millares 3" xfId="12"/>
    <cellStyle name="Moneda" xfId="2" builtinId="4"/>
    <cellStyle name="Moneda 2" xfId="13"/>
    <cellStyle name="Normal" xfId="0" builtinId="0"/>
    <cellStyle name="Normal 2" xfId="14"/>
    <cellStyle name="Normal 4" xfId="15"/>
    <cellStyle name="Normal 7" xfId="16"/>
    <cellStyle name="Porcentaje"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O30"/>
  <sheetViews>
    <sheetView tabSelected="1" zoomScale="40" zoomScaleNormal="40" zoomScaleSheetLayoutView="40" zoomScalePageLayoutView="50" workbookViewId="0">
      <selection activeCell="A2" sqref="A2:EN2"/>
    </sheetView>
  </sheetViews>
  <sheetFormatPr baseColWidth="10" defaultRowHeight="28.5" x14ac:dyDescent="0.45"/>
  <cols>
    <col min="1" max="1" width="30.42578125" style="68" customWidth="1"/>
    <col min="2" max="2" width="7" style="6" hidden="1" customWidth="1"/>
    <col min="3" max="3" width="25.42578125" style="6" customWidth="1"/>
    <col min="4" max="4" width="19" hidden="1" customWidth="1"/>
    <col min="5" max="5" width="69.140625" hidden="1" customWidth="1"/>
    <col min="6" max="6" width="44.140625" style="6" bestFit="1" customWidth="1"/>
    <col min="7" max="7" width="58.28515625" style="69" customWidth="1"/>
    <col min="8" max="8" width="11" hidden="1" customWidth="1"/>
    <col min="9" max="9" width="10.7109375" hidden="1" customWidth="1"/>
    <col min="10" max="10" width="16.85546875" hidden="1" customWidth="1"/>
    <col min="11" max="11" width="54.140625" bestFit="1" customWidth="1"/>
    <col min="12" max="12" width="54.42578125" bestFit="1" customWidth="1"/>
    <col min="13" max="13" width="49.140625" style="6" bestFit="1" customWidth="1"/>
    <col min="14" max="14" width="73" style="70" bestFit="1" customWidth="1"/>
    <col min="15" max="15" width="52" style="69" hidden="1" customWidth="1"/>
    <col min="16" max="16" width="39.42578125" style="69" hidden="1" customWidth="1"/>
    <col min="17" max="17" width="27.85546875" style="6" hidden="1" customWidth="1"/>
    <col min="18" max="18" width="24.7109375" style="6" hidden="1" customWidth="1"/>
    <col min="19" max="41" width="24.7109375" hidden="1" customWidth="1"/>
    <col min="42" max="42" width="13.5703125" hidden="1" customWidth="1"/>
    <col min="43" max="43" width="14" hidden="1" customWidth="1"/>
    <col min="44" max="44" width="13.7109375" hidden="1" customWidth="1"/>
    <col min="45" max="45" width="14.140625" hidden="1" customWidth="1"/>
    <col min="46" max="46" width="14.5703125" hidden="1" customWidth="1"/>
    <col min="47" max="47" width="13.7109375" hidden="1" customWidth="1"/>
    <col min="48" max="48" width="13.5703125" hidden="1" customWidth="1"/>
    <col min="49" max="49" width="13.28515625" hidden="1" customWidth="1"/>
    <col min="50" max="50" width="14.42578125" hidden="1" customWidth="1"/>
    <col min="51" max="51" width="14" hidden="1" customWidth="1"/>
    <col min="52" max="52" width="13.7109375" hidden="1" customWidth="1"/>
    <col min="53" max="53" width="13.5703125" hidden="1" customWidth="1"/>
    <col min="54" max="54" width="13.28515625" hidden="1" customWidth="1"/>
    <col min="55" max="55" width="14.140625" hidden="1" customWidth="1"/>
    <col min="56" max="58" width="13.28515625" hidden="1" customWidth="1"/>
    <col min="59" max="59" width="13.7109375" hidden="1" customWidth="1"/>
    <col min="60" max="60" width="13.5703125" hidden="1" customWidth="1"/>
    <col min="61" max="61" width="14.42578125" hidden="1" customWidth="1"/>
    <col min="62" max="62" width="13.42578125" hidden="1" customWidth="1"/>
    <col min="63" max="63" width="13.7109375" hidden="1" customWidth="1"/>
    <col min="64" max="65" width="13.28515625" hidden="1" customWidth="1"/>
    <col min="66" max="66" width="13.85546875" hidden="1" customWidth="1"/>
    <col min="67" max="67" width="20.85546875" hidden="1" customWidth="1"/>
    <col min="68" max="68" width="21.7109375" hidden="1" customWidth="1"/>
    <col min="69" max="91" width="18.7109375" hidden="1" customWidth="1"/>
    <col min="92" max="92" width="29.140625" style="69" hidden="1" customWidth="1"/>
    <col min="93" max="93" width="18.5703125" style="69" hidden="1" customWidth="1"/>
    <col min="94" max="94" width="26" hidden="1" customWidth="1"/>
    <col min="95" max="95" width="26.7109375" hidden="1" customWidth="1"/>
    <col min="96" max="96" width="43.85546875" hidden="1" customWidth="1"/>
    <col min="97" max="97" width="25" hidden="1" customWidth="1"/>
    <col min="98" max="98" width="25.28515625" hidden="1" customWidth="1"/>
    <col min="99" max="99" width="28.5703125" hidden="1" customWidth="1"/>
    <col min="100" max="100" width="75.7109375" hidden="1" customWidth="1"/>
    <col min="101" max="101" width="83" hidden="1" customWidth="1"/>
    <col min="102" max="102" width="64.7109375" hidden="1" customWidth="1"/>
    <col min="103" max="106" width="56.7109375" hidden="1" customWidth="1"/>
    <col min="107" max="107" width="22.7109375" style="6" hidden="1" customWidth="1"/>
    <col min="108" max="108" width="24.140625" style="6" hidden="1" customWidth="1"/>
    <col min="109" max="113" width="22.7109375" style="6" hidden="1" customWidth="1"/>
    <col min="114" max="116" width="37.7109375" style="6" hidden="1" customWidth="1"/>
    <col min="117" max="117" width="45" style="71" hidden="1" customWidth="1"/>
    <col min="118" max="120" width="22.7109375" hidden="1" customWidth="1"/>
    <col min="121" max="121" width="24.140625" hidden="1" customWidth="1"/>
    <col min="122" max="123" width="22.7109375" hidden="1" customWidth="1"/>
    <col min="124" max="124" width="51" hidden="1" customWidth="1"/>
    <col min="125" max="128" width="23.85546875" style="72" hidden="1" customWidth="1"/>
    <col min="129" max="129" width="22.5703125" style="72" hidden="1" customWidth="1"/>
    <col min="130" max="130" width="23.85546875" style="72" hidden="1" customWidth="1"/>
    <col min="131" max="134" width="41.7109375" style="73" hidden="1" customWidth="1"/>
    <col min="135" max="136" width="44.28515625" style="73" hidden="1" customWidth="1"/>
    <col min="137" max="138" width="27.140625" style="74" hidden="1" customWidth="1"/>
    <col min="139" max="139" width="28.5703125" style="74" hidden="1" customWidth="1"/>
    <col min="140" max="140" width="41.7109375" style="74" hidden="1" customWidth="1"/>
    <col min="141" max="141" width="35.7109375" style="71" hidden="1" customWidth="1"/>
    <col min="142" max="142" width="26.140625" style="75" hidden="1" customWidth="1"/>
    <col min="143" max="143" width="31.140625" style="76" hidden="1" customWidth="1"/>
    <col min="144" max="144" width="29.42578125" style="77" hidden="1" customWidth="1"/>
    <col min="145" max="145" width="41.85546875" style="1" hidden="1" customWidth="1"/>
  </cols>
  <sheetData>
    <row r="1" spans="1:145" x14ac:dyDescent="0.25">
      <c r="A1" s="87" t="s">
        <v>860</v>
      </c>
      <c r="B1" s="88"/>
      <c r="C1" s="88"/>
      <c r="D1" s="88"/>
      <c r="E1" s="88"/>
      <c r="F1" s="88"/>
      <c r="G1" s="88"/>
      <c r="H1" s="88"/>
      <c r="I1" s="88"/>
      <c r="J1" s="88"/>
      <c r="K1" s="88"/>
      <c r="L1" s="88"/>
      <c r="M1" s="88"/>
      <c r="N1" s="88"/>
      <c r="O1" s="88"/>
      <c r="P1" s="88"/>
      <c r="Q1" s="88"/>
      <c r="R1" s="88"/>
      <c r="S1" s="88"/>
      <c r="T1" s="88"/>
      <c r="U1" s="88"/>
      <c r="V1" s="88"/>
      <c r="W1" s="88"/>
      <c r="X1" s="88"/>
      <c r="Y1" s="88"/>
      <c r="Z1" s="88"/>
      <c r="AA1" s="88"/>
      <c r="AB1" s="88"/>
      <c r="AC1" s="88"/>
      <c r="AD1" s="88"/>
      <c r="AE1" s="88"/>
      <c r="AF1" s="88"/>
      <c r="AG1" s="88"/>
      <c r="AH1" s="88"/>
      <c r="AI1" s="88"/>
      <c r="AJ1" s="88"/>
      <c r="AK1" s="88"/>
      <c r="AL1" s="88"/>
      <c r="AM1" s="88"/>
      <c r="AN1" s="88"/>
      <c r="AO1" s="88"/>
      <c r="AP1" s="88"/>
      <c r="AQ1" s="88"/>
      <c r="AR1" s="88"/>
      <c r="AS1" s="88"/>
      <c r="AT1" s="88"/>
      <c r="AU1" s="88"/>
      <c r="AV1" s="88"/>
      <c r="AW1" s="88"/>
      <c r="AX1" s="88"/>
      <c r="AY1" s="88"/>
      <c r="AZ1" s="88"/>
      <c r="BA1" s="88"/>
      <c r="BB1" s="88"/>
      <c r="BC1" s="88"/>
      <c r="BD1" s="88"/>
      <c r="BE1" s="88"/>
      <c r="BF1" s="88"/>
      <c r="BG1" s="88"/>
      <c r="BH1" s="88"/>
      <c r="BI1" s="88"/>
      <c r="BJ1" s="88"/>
      <c r="BK1" s="88"/>
      <c r="BL1" s="88"/>
      <c r="BM1" s="88"/>
      <c r="BN1" s="88"/>
      <c r="BO1" s="88"/>
      <c r="BP1" s="88"/>
      <c r="BQ1" s="88"/>
      <c r="BR1" s="88"/>
      <c r="BS1" s="88"/>
      <c r="BT1" s="88"/>
      <c r="BU1" s="88"/>
      <c r="BV1" s="88"/>
      <c r="BW1" s="88"/>
      <c r="BX1" s="88"/>
      <c r="BY1" s="88"/>
      <c r="BZ1" s="88"/>
      <c r="CA1" s="88"/>
      <c r="CB1" s="88"/>
      <c r="CC1" s="88"/>
      <c r="CD1" s="88"/>
      <c r="CE1" s="88"/>
      <c r="CF1" s="88"/>
      <c r="CG1" s="88"/>
      <c r="CH1" s="88"/>
      <c r="CI1" s="88"/>
      <c r="CJ1" s="88"/>
      <c r="CK1" s="88"/>
      <c r="CL1" s="88"/>
      <c r="CM1" s="88"/>
      <c r="CN1" s="88"/>
      <c r="CO1" s="88"/>
      <c r="CP1" s="88"/>
      <c r="CQ1" s="88"/>
      <c r="CR1" s="88"/>
      <c r="CS1" s="88"/>
      <c r="CT1" s="88"/>
      <c r="CU1" s="88"/>
      <c r="CV1" s="88"/>
      <c r="CW1" s="88"/>
      <c r="CX1" s="88"/>
      <c r="CY1" s="88"/>
      <c r="CZ1" s="88"/>
      <c r="DA1" s="88"/>
      <c r="DB1" s="88"/>
      <c r="DC1" s="88"/>
      <c r="DD1" s="88"/>
      <c r="DE1" s="88"/>
      <c r="DF1" s="88"/>
      <c r="DG1" s="88"/>
      <c r="DH1" s="88"/>
      <c r="DI1" s="88"/>
      <c r="DJ1" s="88"/>
      <c r="DK1" s="88"/>
      <c r="DL1" s="88"/>
      <c r="DM1" s="88"/>
      <c r="DN1" s="88"/>
      <c r="DO1" s="88"/>
      <c r="DP1" s="88"/>
      <c r="DQ1" s="88"/>
      <c r="DR1" s="88"/>
      <c r="DS1" s="88"/>
      <c r="DT1" s="88"/>
      <c r="DU1" s="88"/>
      <c r="DV1" s="88"/>
      <c r="DW1" s="88"/>
      <c r="DX1" s="88"/>
      <c r="DY1" s="88"/>
      <c r="DZ1" s="88"/>
      <c r="EA1" s="88"/>
      <c r="EB1" s="88"/>
      <c r="EC1" s="88"/>
      <c r="ED1" s="88"/>
      <c r="EE1" s="88"/>
      <c r="EF1" s="88"/>
      <c r="EG1" s="88"/>
      <c r="EH1" s="88"/>
      <c r="EI1" s="89"/>
      <c r="EJ1" s="88"/>
      <c r="EK1" s="88"/>
      <c r="EL1" s="88"/>
      <c r="EM1" s="88"/>
      <c r="EN1" s="88"/>
      <c r="EO1"/>
    </row>
    <row r="2" spans="1:145" ht="34.5" thickBot="1" x14ac:dyDescent="0.3">
      <c r="A2" s="90"/>
      <c r="B2" s="91"/>
      <c r="C2" s="90"/>
      <c r="D2" s="91"/>
      <c r="E2" s="91"/>
      <c r="F2" s="90"/>
      <c r="G2" s="90"/>
      <c r="H2" s="91"/>
      <c r="I2" s="91"/>
      <c r="J2" s="91"/>
      <c r="K2" s="90"/>
      <c r="L2" s="90"/>
      <c r="M2" s="90"/>
      <c r="N2" s="90"/>
      <c r="O2" s="91"/>
      <c r="P2" s="91"/>
      <c r="Q2" s="91"/>
      <c r="R2" s="91"/>
      <c r="S2" s="91"/>
      <c r="T2" s="91"/>
      <c r="U2" s="91"/>
      <c r="V2" s="91"/>
      <c r="W2" s="91"/>
      <c r="X2" s="91"/>
      <c r="Y2" s="91"/>
      <c r="Z2" s="91"/>
      <c r="AA2" s="91"/>
      <c r="AB2" s="91"/>
      <c r="AC2" s="91"/>
      <c r="AD2" s="91"/>
      <c r="AE2" s="91"/>
      <c r="AF2" s="91"/>
      <c r="AG2" s="91"/>
      <c r="AH2" s="91"/>
      <c r="AI2" s="91"/>
      <c r="AJ2" s="91"/>
      <c r="AK2" s="91"/>
      <c r="AL2" s="91"/>
      <c r="AM2" s="91"/>
      <c r="AN2" s="91"/>
      <c r="AO2" s="91"/>
      <c r="AP2" s="91"/>
      <c r="AQ2" s="91"/>
      <c r="AR2" s="91"/>
      <c r="AS2" s="91"/>
      <c r="AT2" s="91"/>
      <c r="AU2" s="91"/>
      <c r="AV2" s="91"/>
      <c r="AW2" s="91"/>
      <c r="AX2" s="91"/>
      <c r="AY2" s="91"/>
      <c r="AZ2" s="91"/>
      <c r="BA2" s="91"/>
      <c r="BB2" s="91"/>
      <c r="BC2" s="91"/>
      <c r="BD2" s="91"/>
      <c r="BE2" s="91"/>
      <c r="BF2" s="91"/>
      <c r="BG2" s="91"/>
      <c r="BH2" s="91"/>
      <c r="BI2" s="91"/>
      <c r="BJ2" s="91"/>
      <c r="BK2" s="91"/>
      <c r="BL2" s="91"/>
      <c r="BM2" s="91"/>
      <c r="BN2" s="91"/>
      <c r="BO2" s="91"/>
      <c r="BP2" s="91"/>
      <c r="BQ2" s="91"/>
      <c r="BR2" s="91"/>
      <c r="BS2" s="91"/>
      <c r="BT2" s="91"/>
      <c r="BU2" s="91"/>
      <c r="BV2" s="91"/>
      <c r="BW2" s="91"/>
      <c r="BX2" s="91"/>
      <c r="BY2" s="91"/>
      <c r="BZ2" s="91"/>
      <c r="CA2" s="91"/>
      <c r="CB2" s="91"/>
      <c r="CC2" s="91"/>
      <c r="CD2" s="91"/>
      <c r="CE2" s="91"/>
      <c r="CF2" s="91"/>
      <c r="CG2" s="91"/>
      <c r="CH2" s="91"/>
      <c r="CI2" s="91"/>
      <c r="CJ2" s="91"/>
      <c r="CK2" s="91"/>
      <c r="CL2" s="91"/>
      <c r="CM2" s="91"/>
      <c r="CN2" s="91"/>
      <c r="CO2" s="91"/>
      <c r="CP2" s="91"/>
      <c r="CQ2" s="91"/>
      <c r="CR2" s="91"/>
      <c r="CS2" s="91"/>
      <c r="CT2" s="91"/>
      <c r="CU2" s="91"/>
      <c r="CV2" s="91"/>
      <c r="CW2" s="91"/>
      <c r="CX2" s="91"/>
      <c r="CY2" s="91"/>
      <c r="CZ2" s="91"/>
      <c r="DA2" s="91"/>
      <c r="DB2" s="91"/>
      <c r="DC2" s="91"/>
      <c r="DD2" s="91"/>
      <c r="DE2" s="91"/>
      <c r="DF2" s="91"/>
      <c r="DG2" s="91"/>
      <c r="DH2" s="91"/>
      <c r="DI2" s="91"/>
      <c r="DJ2" s="91"/>
      <c r="DK2" s="91"/>
      <c r="DL2" s="91"/>
      <c r="DM2" s="92"/>
      <c r="DN2" s="91"/>
      <c r="DO2" s="91"/>
      <c r="DP2" s="91"/>
      <c r="DQ2" s="90"/>
      <c r="DR2" s="90"/>
      <c r="DS2" s="90"/>
      <c r="DT2" s="90"/>
      <c r="DU2" s="90"/>
      <c r="DV2" s="90"/>
      <c r="DW2" s="90"/>
      <c r="DX2" s="90"/>
      <c r="DY2" s="90"/>
      <c r="DZ2" s="90"/>
      <c r="EA2" s="90"/>
      <c r="EB2" s="90"/>
      <c r="EC2" s="90"/>
      <c r="ED2" s="90"/>
      <c r="EE2" s="90"/>
      <c r="EF2" s="90"/>
      <c r="EG2" s="90"/>
      <c r="EH2" s="90"/>
      <c r="EI2" s="93"/>
      <c r="EJ2" s="90"/>
      <c r="EK2" s="90"/>
      <c r="EL2" s="90"/>
      <c r="EM2" s="90"/>
      <c r="EN2" s="90"/>
      <c r="EO2"/>
    </row>
    <row r="3" spans="1:145" s="6" customFormat="1" ht="63.75" thickBot="1" x14ac:dyDescent="0.3">
      <c r="A3" s="94" t="s">
        <v>0</v>
      </c>
      <c r="B3" s="96" t="s">
        <v>1</v>
      </c>
      <c r="C3" s="97" t="s">
        <v>2</v>
      </c>
      <c r="D3" s="99" t="s">
        <v>3</v>
      </c>
      <c r="E3" s="86" t="s">
        <v>4</v>
      </c>
      <c r="F3" s="100" t="s">
        <v>5</v>
      </c>
      <c r="G3" s="97" t="s">
        <v>6</v>
      </c>
      <c r="H3" s="99" t="s">
        <v>7</v>
      </c>
      <c r="I3" s="86" t="s">
        <v>8</v>
      </c>
      <c r="J3" s="102" t="s">
        <v>9</v>
      </c>
      <c r="K3" s="83" t="s">
        <v>10</v>
      </c>
      <c r="L3" s="103"/>
      <c r="M3" s="85"/>
      <c r="N3" s="97" t="s">
        <v>11</v>
      </c>
      <c r="O3" s="99" t="s">
        <v>12</v>
      </c>
      <c r="P3" s="86" t="s">
        <v>13</v>
      </c>
      <c r="Q3" s="86" t="s">
        <v>14</v>
      </c>
      <c r="R3" s="86" t="s">
        <v>15</v>
      </c>
      <c r="S3" s="86" t="s">
        <v>16</v>
      </c>
      <c r="T3" s="86" t="s">
        <v>17</v>
      </c>
      <c r="U3" s="86" t="s">
        <v>18</v>
      </c>
      <c r="V3" s="86" t="s">
        <v>19</v>
      </c>
      <c r="W3" s="86" t="s">
        <v>20</v>
      </c>
      <c r="X3" s="86" t="s">
        <v>21</v>
      </c>
      <c r="Y3" s="86" t="s">
        <v>22</v>
      </c>
      <c r="Z3" s="86" t="s">
        <v>23</v>
      </c>
      <c r="AA3" s="86" t="s">
        <v>24</v>
      </c>
      <c r="AB3" s="86" t="s">
        <v>25</v>
      </c>
      <c r="AC3" s="86" t="s">
        <v>26</v>
      </c>
      <c r="AD3" s="86" t="s">
        <v>27</v>
      </c>
      <c r="AE3" s="86" t="s">
        <v>28</v>
      </c>
      <c r="AF3" s="86" t="s">
        <v>29</v>
      </c>
      <c r="AG3" s="86" t="s">
        <v>30</v>
      </c>
      <c r="AH3" s="86" t="s">
        <v>31</v>
      </c>
      <c r="AI3" s="86" t="s">
        <v>32</v>
      </c>
      <c r="AJ3" s="86" t="s">
        <v>33</v>
      </c>
      <c r="AK3" s="86" t="s">
        <v>34</v>
      </c>
      <c r="AL3" s="86" t="s">
        <v>35</v>
      </c>
      <c r="AM3" s="86" t="s">
        <v>36</v>
      </c>
      <c r="AN3" s="86" t="s">
        <v>37</v>
      </c>
      <c r="AO3" s="86" t="s">
        <v>38</v>
      </c>
      <c r="AP3" s="86" t="s">
        <v>39</v>
      </c>
      <c r="AQ3" s="86" t="s">
        <v>40</v>
      </c>
      <c r="AR3" s="86" t="s">
        <v>41</v>
      </c>
      <c r="AS3" s="86" t="s">
        <v>42</v>
      </c>
      <c r="AT3" s="86" t="s">
        <v>43</v>
      </c>
      <c r="AU3" s="86" t="s">
        <v>44</v>
      </c>
      <c r="AV3" s="86" t="s">
        <v>45</v>
      </c>
      <c r="AW3" s="86" t="s">
        <v>46</v>
      </c>
      <c r="AX3" s="86" t="s">
        <v>47</v>
      </c>
      <c r="AY3" s="86" t="s">
        <v>48</v>
      </c>
      <c r="AZ3" s="86" t="s">
        <v>49</v>
      </c>
      <c r="BA3" s="86" t="s">
        <v>50</v>
      </c>
      <c r="BB3" s="86" t="s">
        <v>51</v>
      </c>
      <c r="BC3" s="86" t="s">
        <v>52</v>
      </c>
      <c r="BD3" s="86" t="s">
        <v>53</v>
      </c>
      <c r="BE3" s="86" t="s">
        <v>54</v>
      </c>
      <c r="BF3" s="86" t="s">
        <v>55</v>
      </c>
      <c r="BG3" s="86" t="s">
        <v>56</v>
      </c>
      <c r="BH3" s="86" t="s">
        <v>57</v>
      </c>
      <c r="BI3" s="86" t="s">
        <v>58</v>
      </c>
      <c r="BJ3" s="86" t="s">
        <v>59</v>
      </c>
      <c r="BK3" s="86" t="s">
        <v>60</v>
      </c>
      <c r="BL3" s="86" t="s">
        <v>61</v>
      </c>
      <c r="BM3" s="86" t="s">
        <v>62</v>
      </c>
      <c r="BN3" s="86" t="s">
        <v>63</v>
      </c>
      <c r="BO3" s="86" t="s">
        <v>64</v>
      </c>
      <c r="BP3" s="86" t="s">
        <v>65</v>
      </c>
      <c r="BQ3" s="86" t="s">
        <v>66</v>
      </c>
      <c r="BR3" s="86" t="s">
        <v>67</v>
      </c>
      <c r="BS3" s="86" t="s">
        <v>68</v>
      </c>
      <c r="BT3" s="86" t="s">
        <v>69</v>
      </c>
      <c r="BU3" s="86" t="s">
        <v>70</v>
      </c>
      <c r="BV3" s="86" t="s">
        <v>71</v>
      </c>
      <c r="BW3" s="86" t="s">
        <v>72</v>
      </c>
      <c r="BX3" s="86" t="s">
        <v>73</v>
      </c>
      <c r="BY3" s="86" t="s">
        <v>74</v>
      </c>
      <c r="BZ3" s="86" t="s">
        <v>75</v>
      </c>
      <c r="CA3" s="86" t="s">
        <v>76</v>
      </c>
      <c r="CB3" s="86" t="s">
        <v>77</v>
      </c>
      <c r="CC3" s="86" t="s">
        <v>78</v>
      </c>
      <c r="CD3" s="86" t="s">
        <v>79</v>
      </c>
      <c r="CE3" s="86" t="s">
        <v>80</v>
      </c>
      <c r="CF3" s="86" t="s">
        <v>81</v>
      </c>
      <c r="CG3" s="86" t="s">
        <v>82</v>
      </c>
      <c r="CH3" s="86" t="s">
        <v>83</v>
      </c>
      <c r="CI3" s="86" t="s">
        <v>84</v>
      </c>
      <c r="CJ3" s="86" t="s">
        <v>85</v>
      </c>
      <c r="CK3" s="86" t="s">
        <v>86</v>
      </c>
      <c r="CL3" s="86" t="s">
        <v>87</v>
      </c>
      <c r="CM3" s="86" t="s">
        <v>88</v>
      </c>
      <c r="CN3" s="86" t="s">
        <v>89</v>
      </c>
      <c r="CO3" s="86" t="s">
        <v>90</v>
      </c>
      <c r="CP3" s="86" t="s">
        <v>91</v>
      </c>
      <c r="CQ3" s="86"/>
      <c r="CR3" s="86"/>
      <c r="CS3" s="86" t="s">
        <v>92</v>
      </c>
      <c r="CT3" s="86"/>
      <c r="CU3" s="86"/>
      <c r="CV3" s="86" t="s">
        <v>93</v>
      </c>
      <c r="CW3" s="86"/>
      <c r="CX3" s="86"/>
      <c r="CY3" s="86"/>
      <c r="CZ3" s="86"/>
      <c r="DA3" s="86"/>
      <c r="DB3" s="86"/>
      <c r="DC3" s="86" t="s">
        <v>94</v>
      </c>
      <c r="DD3" s="86" t="s">
        <v>95</v>
      </c>
      <c r="DE3" s="86" t="s">
        <v>96</v>
      </c>
      <c r="DF3" s="2" t="s">
        <v>97</v>
      </c>
      <c r="DG3" s="2"/>
      <c r="DH3" s="2"/>
      <c r="DI3" s="2"/>
      <c r="DJ3" s="2"/>
      <c r="DK3" s="2"/>
      <c r="DL3" s="2"/>
      <c r="DM3" s="3" t="s">
        <v>98</v>
      </c>
      <c r="DN3" s="4"/>
      <c r="DO3" s="4"/>
      <c r="DP3" s="4"/>
      <c r="DQ3" s="79" t="s">
        <v>99</v>
      </c>
      <c r="DR3" s="80"/>
      <c r="DS3" s="80"/>
      <c r="DT3" s="81"/>
      <c r="DU3" s="79" t="s">
        <v>100</v>
      </c>
      <c r="DV3" s="80"/>
      <c r="DW3" s="80"/>
      <c r="DX3" s="80"/>
      <c r="DY3" s="80"/>
      <c r="DZ3" s="80"/>
      <c r="EA3" s="80"/>
      <c r="EB3" s="80"/>
      <c r="EC3" s="80"/>
      <c r="ED3" s="81"/>
      <c r="EE3" s="5"/>
      <c r="EF3" s="5"/>
      <c r="EG3" s="79" t="s">
        <v>101</v>
      </c>
      <c r="EH3" s="80"/>
      <c r="EI3" s="82"/>
      <c r="EJ3" s="80"/>
      <c r="EK3" s="81"/>
      <c r="EL3" s="83" t="s">
        <v>102</v>
      </c>
      <c r="EM3" s="84"/>
      <c r="EN3" s="85"/>
    </row>
    <row r="4" spans="1:145" ht="120.75" customHeight="1" thickBot="1" x14ac:dyDescent="0.3">
      <c r="A4" s="95"/>
      <c r="B4" s="96"/>
      <c r="C4" s="98"/>
      <c r="D4" s="99"/>
      <c r="E4" s="86"/>
      <c r="F4" s="101"/>
      <c r="G4" s="98"/>
      <c r="H4" s="99"/>
      <c r="I4" s="86"/>
      <c r="J4" s="102"/>
      <c r="K4" s="7" t="s">
        <v>103</v>
      </c>
      <c r="L4" s="8" t="s">
        <v>104</v>
      </c>
      <c r="M4" s="9" t="s">
        <v>105</v>
      </c>
      <c r="N4" s="98"/>
      <c r="O4" s="99"/>
      <c r="P4" s="86"/>
      <c r="Q4" s="86"/>
      <c r="R4" s="86"/>
      <c r="S4" s="86"/>
      <c r="T4" s="86"/>
      <c r="U4" s="86"/>
      <c r="V4" s="86"/>
      <c r="W4" s="86"/>
      <c r="X4" s="86"/>
      <c r="Y4" s="86"/>
      <c r="Z4" s="86"/>
      <c r="AA4" s="86"/>
      <c r="AB4" s="86"/>
      <c r="AC4" s="86"/>
      <c r="AD4" s="86"/>
      <c r="AE4" s="86"/>
      <c r="AF4" s="86"/>
      <c r="AG4" s="86"/>
      <c r="AH4" s="86"/>
      <c r="AI4" s="86"/>
      <c r="AJ4" s="86"/>
      <c r="AK4" s="86"/>
      <c r="AL4" s="86"/>
      <c r="AM4" s="86"/>
      <c r="AN4" s="86"/>
      <c r="AO4" s="86"/>
      <c r="AP4" s="86"/>
      <c r="AQ4" s="86"/>
      <c r="AR4" s="86"/>
      <c r="AS4" s="86"/>
      <c r="AT4" s="86"/>
      <c r="AU4" s="86"/>
      <c r="AV4" s="86"/>
      <c r="AW4" s="86"/>
      <c r="AX4" s="86"/>
      <c r="AY4" s="86"/>
      <c r="AZ4" s="86"/>
      <c r="BA4" s="86"/>
      <c r="BB4" s="86"/>
      <c r="BC4" s="86"/>
      <c r="BD4" s="86"/>
      <c r="BE4" s="86"/>
      <c r="BF4" s="86"/>
      <c r="BG4" s="86"/>
      <c r="BH4" s="86"/>
      <c r="BI4" s="86"/>
      <c r="BJ4" s="86"/>
      <c r="BK4" s="86"/>
      <c r="BL4" s="86"/>
      <c r="BM4" s="86"/>
      <c r="BN4" s="86"/>
      <c r="BO4" s="86"/>
      <c r="BP4" s="86"/>
      <c r="BQ4" s="86"/>
      <c r="BR4" s="86"/>
      <c r="BS4" s="86"/>
      <c r="BT4" s="86"/>
      <c r="BU4" s="86"/>
      <c r="BV4" s="86"/>
      <c r="BW4" s="86"/>
      <c r="BX4" s="86"/>
      <c r="BY4" s="86"/>
      <c r="BZ4" s="86"/>
      <c r="CA4" s="86"/>
      <c r="CB4" s="86"/>
      <c r="CC4" s="86"/>
      <c r="CD4" s="86"/>
      <c r="CE4" s="86"/>
      <c r="CF4" s="86"/>
      <c r="CG4" s="86"/>
      <c r="CH4" s="86"/>
      <c r="CI4" s="86"/>
      <c r="CJ4" s="86"/>
      <c r="CK4" s="86"/>
      <c r="CL4" s="86"/>
      <c r="CM4" s="86"/>
      <c r="CN4" s="86"/>
      <c r="CO4" s="86"/>
      <c r="CP4" s="86"/>
      <c r="CQ4" s="86"/>
      <c r="CR4" s="86"/>
      <c r="CS4" s="86"/>
      <c r="CT4" s="86"/>
      <c r="CU4" s="86"/>
      <c r="CV4" s="86"/>
      <c r="CW4" s="86"/>
      <c r="CX4" s="86"/>
      <c r="CY4" s="86"/>
      <c r="CZ4" s="86"/>
      <c r="DA4" s="86"/>
      <c r="DB4" s="86"/>
      <c r="DC4" s="86"/>
      <c r="DD4" s="86"/>
      <c r="DE4" s="86"/>
      <c r="DF4" s="10" t="s">
        <v>106</v>
      </c>
      <c r="DG4" s="10" t="s">
        <v>107</v>
      </c>
      <c r="DH4" s="10" t="s">
        <v>108</v>
      </c>
      <c r="DI4" s="10" t="s">
        <v>109</v>
      </c>
      <c r="DJ4" s="10" t="s">
        <v>110</v>
      </c>
      <c r="DK4" s="10" t="s">
        <v>111</v>
      </c>
      <c r="DL4" s="11" t="s">
        <v>112</v>
      </c>
      <c r="DM4" s="12" t="s">
        <v>113</v>
      </c>
      <c r="DN4" s="13" t="s">
        <v>114</v>
      </c>
      <c r="DO4" s="13" t="s">
        <v>115</v>
      </c>
      <c r="DP4" s="14" t="s">
        <v>116</v>
      </c>
      <c r="DQ4" s="15" t="s">
        <v>117</v>
      </c>
      <c r="DR4" s="16" t="s">
        <v>118</v>
      </c>
      <c r="DS4" s="17" t="s">
        <v>119</v>
      </c>
      <c r="DT4" s="18" t="s">
        <v>120</v>
      </c>
      <c r="DU4" s="19" t="s">
        <v>121</v>
      </c>
      <c r="DV4" s="20" t="s">
        <v>122</v>
      </c>
      <c r="DW4" s="20" t="s">
        <v>123</v>
      </c>
      <c r="DX4" s="21" t="s">
        <v>124</v>
      </c>
      <c r="DY4" s="22" t="s">
        <v>125</v>
      </c>
      <c r="DZ4" s="20" t="s">
        <v>126</v>
      </c>
      <c r="EA4" s="16" t="s">
        <v>127</v>
      </c>
      <c r="EB4" s="23" t="s">
        <v>128</v>
      </c>
      <c r="EC4" s="23" t="s">
        <v>129</v>
      </c>
      <c r="ED4" s="24" t="s">
        <v>130</v>
      </c>
      <c r="EE4" s="25" t="s">
        <v>131</v>
      </c>
      <c r="EF4" s="5" t="s">
        <v>132</v>
      </c>
      <c r="EG4" s="26" t="s">
        <v>133</v>
      </c>
      <c r="EH4" s="26" t="s">
        <v>134</v>
      </c>
      <c r="EI4" s="27" t="s">
        <v>135</v>
      </c>
      <c r="EJ4" s="28" t="s">
        <v>136</v>
      </c>
      <c r="EK4" s="28" t="s">
        <v>137</v>
      </c>
      <c r="EL4" s="26" t="s">
        <v>133</v>
      </c>
      <c r="EM4" s="29" t="s">
        <v>138</v>
      </c>
      <c r="EN4" s="30" t="s">
        <v>139</v>
      </c>
      <c r="EO4" s="31" t="s">
        <v>140</v>
      </c>
    </row>
    <row r="5" spans="1:145" s="52" customFormat="1" ht="409.5" x14ac:dyDescent="0.35">
      <c r="A5" s="32" t="s">
        <v>193</v>
      </c>
      <c r="B5" s="32">
        <v>1</v>
      </c>
      <c r="C5" s="32" t="s">
        <v>141</v>
      </c>
      <c r="D5" s="32" t="s">
        <v>188</v>
      </c>
      <c r="E5" s="32" t="s">
        <v>189</v>
      </c>
      <c r="F5" s="32" t="s">
        <v>194</v>
      </c>
      <c r="G5" s="42" t="s">
        <v>195</v>
      </c>
      <c r="H5" s="32" t="s">
        <v>194</v>
      </c>
      <c r="I5" s="32" t="s">
        <v>155</v>
      </c>
      <c r="J5" s="32" t="s">
        <v>143</v>
      </c>
      <c r="K5" s="33" t="s">
        <v>196</v>
      </c>
      <c r="L5" s="33" t="s">
        <v>197</v>
      </c>
      <c r="M5" s="33" t="s">
        <v>198</v>
      </c>
      <c r="N5" s="33" t="s">
        <v>199</v>
      </c>
      <c r="O5" s="33" t="s">
        <v>200</v>
      </c>
      <c r="P5" s="33" t="s">
        <v>201</v>
      </c>
      <c r="Q5" s="33" t="s">
        <v>202</v>
      </c>
      <c r="R5" s="33" t="s">
        <v>203</v>
      </c>
      <c r="S5" s="33"/>
      <c r="T5" s="33"/>
      <c r="U5" s="32"/>
      <c r="V5" s="32"/>
      <c r="W5" s="32"/>
      <c r="X5" s="32"/>
      <c r="Y5" s="32"/>
      <c r="Z5" s="32"/>
      <c r="AA5" s="32"/>
      <c r="AB5" s="32"/>
      <c r="AC5" s="32"/>
      <c r="AD5" s="32"/>
      <c r="AE5" s="32"/>
      <c r="AF5" s="32"/>
      <c r="AG5" s="32"/>
      <c r="AH5" s="32"/>
      <c r="AI5" s="32"/>
      <c r="AJ5" s="32"/>
      <c r="AK5" s="32"/>
      <c r="AL5" s="32"/>
      <c r="AM5" s="32"/>
      <c r="AN5" s="32"/>
      <c r="AO5" s="32"/>
      <c r="AP5" s="33" t="s">
        <v>204</v>
      </c>
      <c r="AQ5" s="33" t="s">
        <v>205</v>
      </c>
      <c r="AR5" s="32"/>
      <c r="AS5" s="32"/>
      <c r="AT5" s="32"/>
      <c r="AU5" s="32"/>
      <c r="AV5" s="32"/>
      <c r="AW5" s="32"/>
      <c r="AX5" s="32"/>
      <c r="AY5" s="32"/>
      <c r="AZ5" s="32"/>
      <c r="BA5" s="32"/>
      <c r="BB5" s="32"/>
      <c r="BC5" s="32"/>
      <c r="BD5" s="32"/>
      <c r="BE5" s="32"/>
      <c r="BF5" s="32"/>
      <c r="BG5" s="32"/>
      <c r="BH5" s="32"/>
      <c r="BI5" s="32"/>
      <c r="BJ5" s="32"/>
      <c r="BK5" s="32"/>
      <c r="BL5" s="32"/>
      <c r="BM5" s="32"/>
      <c r="BN5" s="32"/>
      <c r="BO5" s="33" t="s">
        <v>206</v>
      </c>
      <c r="BP5" s="33" t="s">
        <v>206</v>
      </c>
      <c r="BQ5" s="32"/>
      <c r="BR5" s="32"/>
      <c r="BS5" s="32"/>
      <c r="BT5" s="32"/>
      <c r="BU5" s="32"/>
      <c r="BV5" s="32"/>
      <c r="BW5" s="32"/>
      <c r="BX5" s="32"/>
      <c r="BY5" s="32"/>
      <c r="BZ5" s="32"/>
      <c r="CA5" s="32"/>
      <c r="CB5" s="32"/>
      <c r="CC5" s="32"/>
      <c r="CD5" s="32"/>
      <c r="CE5" s="32"/>
      <c r="CF5" s="32"/>
      <c r="CG5" s="32"/>
      <c r="CH5" s="32"/>
      <c r="CI5" s="32"/>
      <c r="CJ5" s="32"/>
      <c r="CK5" s="32"/>
      <c r="CL5" s="32"/>
      <c r="CM5" s="32"/>
      <c r="CN5" s="33" t="s">
        <v>207</v>
      </c>
      <c r="CO5" s="33" t="s">
        <v>193</v>
      </c>
      <c r="CP5" s="34" t="s">
        <v>144</v>
      </c>
      <c r="CQ5" s="33" t="s">
        <v>145</v>
      </c>
      <c r="CR5" s="33" t="s">
        <v>146</v>
      </c>
      <c r="CS5" s="34" t="s">
        <v>147</v>
      </c>
      <c r="CT5" s="33" t="s">
        <v>153</v>
      </c>
      <c r="CU5" s="33" t="s">
        <v>156</v>
      </c>
      <c r="CV5" s="33" t="s">
        <v>208</v>
      </c>
      <c r="CW5" s="32" t="s">
        <v>209</v>
      </c>
      <c r="CX5" s="32"/>
      <c r="CY5" s="32"/>
      <c r="CZ5" s="32"/>
      <c r="DA5" s="32"/>
      <c r="DB5" s="32"/>
      <c r="DC5" s="32" t="s">
        <v>210</v>
      </c>
      <c r="DD5" s="32" t="s">
        <v>211</v>
      </c>
      <c r="DE5" s="32" t="s">
        <v>148</v>
      </c>
      <c r="DF5" s="32" t="s">
        <v>212</v>
      </c>
      <c r="DG5" s="32"/>
      <c r="DH5" s="32"/>
      <c r="DI5" s="32"/>
      <c r="DJ5" s="32" t="s">
        <v>213</v>
      </c>
      <c r="DK5" s="32" t="s">
        <v>214</v>
      </c>
      <c r="DL5" s="32"/>
      <c r="DM5" s="32" t="s">
        <v>150</v>
      </c>
      <c r="DN5" s="32"/>
      <c r="DO5" s="32"/>
      <c r="DP5" s="32"/>
      <c r="DQ5" s="32" t="s">
        <v>215</v>
      </c>
      <c r="DR5" s="32" t="s">
        <v>216</v>
      </c>
      <c r="DS5" s="32" t="s">
        <v>217</v>
      </c>
      <c r="DT5" s="32" t="s">
        <v>218</v>
      </c>
      <c r="DU5" s="32" t="s">
        <v>219</v>
      </c>
      <c r="DV5" s="32" t="s">
        <v>220</v>
      </c>
      <c r="DW5" s="32" t="s">
        <v>221</v>
      </c>
      <c r="DX5" s="32" t="s">
        <v>222</v>
      </c>
      <c r="DY5" s="32"/>
      <c r="DZ5" s="32" t="s">
        <v>223</v>
      </c>
      <c r="EA5" s="32">
        <v>500</v>
      </c>
      <c r="EB5" s="32" t="s">
        <v>224</v>
      </c>
      <c r="EC5" s="78"/>
      <c r="ED5" s="32"/>
      <c r="EE5" s="32" t="s">
        <v>225</v>
      </c>
      <c r="EF5" s="32" t="s">
        <v>226</v>
      </c>
      <c r="EG5" s="32" t="s">
        <v>227</v>
      </c>
      <c r="EH5" s="32" t="s">
        <v>228</v>
      </c>
      <c r="EI5" s="32">
        <v>100</v>
      </c>
      <c r="EJ5" s="32" t="s">
        <v>229</v>
      </c>
      <c r="EK5" s="32" t="s">
        <v>230</v>
      </c>
      <c r="EL5" s="51">
        <f>115/500</f>
        <v>0.23</v>
      </c>
      <c r="EM5" s="51">
        <f>249/2000</f>
        <v>0.1245</v>
      </c>
      <c r="EN5" s="40">
        <f>6468/6000</f>
        <v>1.0780000000000001</v>
      </c>
      <c r="EO5" s="49">
        <f>(100+6468)/6000</f>
        <v>1.0946666666666667</v>
      </c>
    </row>
    <row r="6" spans="1:145" s="35" customFormat="1" ht="409.5" x14ac:dyDescent="0.35">
      <c r="A6" s="32" t="s">
        <v>193</v>
      </c>
      <c r="B6" s="32">
        <v>1</v>
      </c>
      <c r="C6" s="32" t="s">
        <v>141</v>
      </c>
      <c r="D6" s="32" t="s">
        <v>188</v>
      </c>
      <c r="E6" s="32" t="s">
        <v>189</v>
      </c>
      <c r="F6" s="32" t="s">
        <v>231</v>
      </c>
      <c r="G6" s="42" t="s">
        <v>232</v>
      </c>
      <c r="H6" s="32" t="s">
        <v>231</v>
      </c>
      <c r="I6" s="32" t="s">
        <v>155</v>
      </c>
      <c r="J6" s="32" t="s">
        <v>143</v>
      </c>
      <c r="K6" s="33" t="s">
        <v>233</v>
      </c>
      <c r="L6" s="63" t="s">
        <v>234</v>
      </c>
      <c r="M6" s="63" t="s">
        <v>235</v>
      </c>
      <c r="N6" s="33" t="s">
        <v>236</v>
      </c>
      <c r="O6" s="33" t="s">
        <v>237</v>
      </c>
      <c r="P6" s="33" t="s">
        <v>238</v>
      </c>
      <c r="Q6" s="33" t="s">
        <v>239</v>
      </c>
      <c r="R6" s="33" t="s">
        <v>240</v>
      </c>
      <c r="S6" s="33"/>
      <c r="T6" s="33"/>
      <c r="U6" s="32"/>
      <c r="V6" s="32"/>
      <c r="W6" s="32"/>
      <c r="X6" s="32"/>
      <c r="Y6" s="32"/>
      <c r="Z6" s="32"/>
      <c r="AA6" s="32"/>
      <c r="AB6" s="32"/>
      <c r="AC6" s="32"/>
      <c r="AD6" s="32"/>
      <c r="AE6" s="32"/>
      <c r="AF6" s="32"/>
      <c r="AG6" s="32"/>
      <c r="AH6" s="32"/>
      <c r="AI6" s="32"/>
      <c r="AJ6" s="32"/>
      <c r="AK6" s="32"/>
      <c r="AL6" s="32"/>
      <c r="AM6" s="32"/>
      <c r="AN6" s="32"/>
      <c r="AO6" s="32"/>
      <c r="AP6" s="33" t="s">
        <v>241</v>
      </c>
      <c r="AQ6" s="33" t="s">
        <v>242</v>
      </c>
      <c r="AR6" s="32"/>
      <c r="AS6" s="32"/>
      <c r="AT6" s="32"/>
      <c r="AU6" s="32"/>
      <c r="AV6" s="32"/>
      <c r="AW6" s="32"/>
      <c r="AX6" s="32"/>
      <c r="AY6" s="32"/>
      <c r="AZ6" s="32"/>
      <c r="BA6" s="32"/>
      <c r="BB6" s="32"/>
      <c r="BC6" s="32"/>
      <c r="BD6" s="32"/>
      <c r="BE6" s="32"/>
      <c r="BF6" s="32"/>
      <c r="BG6" s="32"/>
      <c r="BH6" s="32"/>
      <c r="BI6" s="32"/>
      <c r="BJ6" s="32"/>
      <c r="BK6" s="32"/>
      <c r="BL6" s="32"/>
      <c r="BM6" s="32"/>
      <c r="BN6" s="32"/>
      <c r="BO6" s="33" t="s">
        <v>192</v>
      </c>
      <c r="BP6" s="33" t="s">
        <v>192</v>
      </c>
      <c r="BQ6" s="32"/>
      <c r="BR6" s="32"/>
      <c r="BS6" s="32"/>
      <c r="BT6" s="32"/>
      <c r="BU6" s="32"/>
      <c r="BV6" s="32"/>
      <c r="BW6" s="32"/>
      <c r="BX6" s="32"/>
      <c r="BY6" s="32"/>
      <c r="BZ6" s="32"/>
      <c r="CA6" s="32"/>
      <c r="CB6" s="32"/>
      <c r="CC6" s="32"/>
      <c r="CD6" s="32"/>
      <c r="CE6" s="32"/>
      <c r="CF6" s="32"/>
      <c r="CG6" s="32"/>
      <c r="CH6" s="32"/>
      <c r="CI6" s="32"/>
      <c r="CJ6" s="32"/>
      <c r="CK6" s="32"/>
      <c r="CL6" s="32"/>
      <c r="CM6" s="32"/>
      <c r="CN6" s="33" t="s">
        <v>243</v>
      </c>
      <c r="CO6" s="33" t="s">
        <v>193</v>
      </c>
      <c r="CP6" s="34" t="s">
        <v>144</v>
      </c>
      <c r="CQ6" s="33" t="s">
        <v>145</v>
      </c>
      <c r="CR6" s="33" t="s">
        <v>146</v>
      </c>
      <c r="CS6" s="34" t="s">
        <v>147</v>
      </c>
      <c r="CT6" s="33" t="s">
        <v>153</v>
      </c>
      <c r="CU6" s="33" t="s">
        <v>156</v>
      </c>
      <c r="CV6" s="33" t="s">
        <v>244</v>
      </c>
      <c r="CW6" s="32"/>
      <c r="CX6" s="32"/>
      <c r="CY6" s="32"/>
      <c r="CZ6" s="32"/>
      <c r="DA6" s="32"/>
      <c r="DB6" s="32"/>
      <c r="DC6" s="32" t="s">
        <v>210</v>
      </c>
      <c r="DD6" s="32" t="s">
        <v>211</v>
      </c>
      <c r="DE6" s="32" t="s">
        <v>148</v>
      </c>
      <c r="DF6" s="32" t="s">
        <v>245</v>
      </c>
      <c r="DG6" s="32"/>
      <c r="DH6" s="32"/>
      <c r="DI6" s="32"/>
      <c r="DJ6" s="32" t="s">
        <v>246</v>
      </c>
      <c r="DK6" s="32" t="s">
        <v>214</v>
      </c>
      <c r="DL6" s="32"/>
      <c r="DM6" s="32" t="s">
        <v>150</v>
      </c>
      <c r="DN6" s="32"/>
      <c r="DO6" s="32"/>
      <c r="DP6" s="32"/>
      <c r="DQ6" s="32" t="s">
        <v>247</v>
      </c>
      <c r="DR6" s="32" t="s">
        <v>248</v>
      </c>
      <c r="DS6" s="32" t="s">
        <v>249</v>
      </c>
      <c r="DT6" s="32" t="s">
        <v>250</v>
      </c>
      <c r="DU6" s="32" t="s">
        <v>251</v>
      </c>
      <c r="DV6" s="32" t="s">
        <v>252</v>
      </c>
      <c r="DW6" s="32" t="s">
        <v>253</v>
      </c>
      <c r="DX6" s="32" t="s">
        <v>254</v>
      </c>
      <c r="DY6" s="32"/>
      <c r="DZ6" s="32" t="s">
        <v>255</v>
      </c>
      <c r="EA6" s="32">
        <v>300</v>
      </c>
      <c r="EB6" s="58" t="s">
        <v>256</v>
      </c>
      <c r="EC6" s="78"/>
      <c r="ED6" s="32"/>
      <c r="EE6" s="32" t="s">
        <v>257</v>
      </c>
      <c r="EF6" s="32" t="s">
        <v>258</v>
      </c>
      <c r="EG6" s="32" t="s">
        <v>259</v>
      </c>
      <c r="EH6" s="32" t="s">
        <v>260</v>
      </c>
      <c r="EI6" s="32">
        <v>100</v>
      </c>
      <c r="EJ6" s="32" t="s">
        <v>261</v>
      </c>
      <c r="EK6" s="32" t="s">
        <v>262</v>
      </c>
      <c r="EL6" s="57">
        <f>115/300</f>
        <v>0.38333333333333336</v>
      </c>
      <c r="EM6" s="51">
        <f>249/1200</f>
        <v>0.20749999999999999</v>
      </c>
      <c r="EN6" s="40">
        <f>5291/3600</f>
        <v>1.4697222222222222</v>
      </c>
      <c r="EO6" s="49">
        <f>(100+5291)/3600</f>
        <v>1.4975000000000001</v>
      </c>
    </row>
    <row r="7" spans="1:145" s="35" customFormat="1" ht="189" x14ac:dyDescent="0.35">
      <c r="A7" s="32" t="s">
        <v>193</v>
      </c>
      <c r="B7" s="32">
        <v>1</v>
      </c>
      <c r="C7" s="32" t="s">
        <v>141</v>
      </c>
      <c r="D7" s="32" t="s">
        <v>265</v>
      </c>
      <c r="E7" s="32" t="s">
        <v>266</v>
      </c>
      <c r="F7" s="32" t="s">
        <v>267</v>
      </c>
      <c r="G7" s="32" t="s">
        <v>268</v>
      </c>
      <c r="H7" s="32" t="s">
        <v>267</v>
      </c>
      <c r="I7" s="32" t="s">
        <v>155</v>
      </c>
      <c r="J7" s="32" t="s">
        <v>151</v>
      </c>
      <c r="K7" s="32" t="s">
        <v>152</v>
      </c>
      <c r="L7" s="63" t="s">
        <v>269</v>
      </c>
      <c r="M7" s="63" t="s">
        <v>270</v>
      </c>
      <c r="N7" s="33" t="s">
        <v>271</v>
      </c>
      <c r="O7" s="33" t="s">
        <v>272</v>
      </c>
      <c r="P7" s="33" t="s">
        <v>273</v>
      </c>
      <c r="Q7" s="33" t="s">
        <v>274</v>
      </c>
      <c r="R7" s="33" t="s">
        <v>275</v>
      </c>
      <c r="S7" s="41"/>
      <c r="T7" s="33"/>
      <c r="U7" s="32"/>
      <c r="V7" s="32"/>
      <c r="W7" s="32"/>
      <c r="X7" s="32"/>
      <c r="Y7" s="32"/>
      <c r="Z7" s="32"/>
      <c r="AA7" s="32"/>
      <c r="AB7" s="32"/>
      <c r="AC7" s="32"/>
      <c r="AD7" s="32"/>
      <c r="AE7" s="32"/>
      <c r="AF7" s="32"/>
      <c r="AG7" s="32"/>
      <c r="AH7" s="32"/>
      <c r="AI7" s="32"/>
      <c r="AJ7" s="32"/>
      <c r="AK7" s="32"/>
      <c r="AL7" s="32"/>
      <c r="AM7" s="32"/>
      <c r="AN7" s="32"/>
      <c r="AO7" s="32"/>
      <c r="AP7" s="33" t="s">
        <v>276</v>
      </c>
      <c r="AQ7" s="33" t="s">
        <v>277</v>
      </c>
      <c r="AR7" s="32"/>
      <c r="AS7" s="32"/>
      <c r="AT7" s="32"/>
      <c r="AU7" s="32"/>
      <c r="AV7" s="32"/>
      <c r="AW7" s="32"/>
      <c r="AX7" s="32"/>
      <c r="AY7" s="32"/>
      <c r="AZ7" s="32"/>
      <c r="BA7" s="32"/>
      <c r="BB7" s="32"/>
      <c r="BC7" s="32"/>
      <c r="BD7" s="32"/>
      <c r="BE7" s="32"/>
      <c r="BF7" s="32"/>
      <c r="BG7" s="32"/>
      <c r="BH7" s="32"/>
      <c r="BI7" s="32"/>
      <c r="BJ7" s="32"/>
      <c r="BK7" s="32"/>
      <c r="BL7" s="32"/>
      <c r="BM7" s="32"/>
      <c r="BN7" s="32"/>
      <c r="BO7" s="32" t="s">
        <v>184</v>
      </c>
      <c r="BP7" s="32" t="s">
        <v>184</v>
      </c>
      <c r="BQ7" s="32"/>
      <c r="BR7" s="32"/>
      <c r="BS7" s="32"/>
      <c r="BT7" s="32"/>
      <c r="BU7" s="32"/>
      <c r="BV7" s="32"/>
      <c r="BW7" s="32"/>
      <c r="BX7" s="32"/>
      <c r="BY7" s="32"/>
      <c r="BZ7" s="32"/>
      <c r="CA7" s="32"/>
      <c r="CB7" s="32"/>
      <c r="CC7" s="32"/>
      <c r="CD7" s="32"/>
      <c r="CE7" s="32"/>
      <c r="CF7" s="32"/>
      <c r="CG7" s="32"/>
      <c r="CH7" s="32"/>
      <c r="CI7" s="32"/>
      <c r="CJ7" s="32"/>
      <c r="CK7" s="32"/>
      <c r="CL7" s="32"/>
      <c r="CM7" s="32"/>
      <c r="CN7" s="33" t="s">
        <v>278</v>
      </c>
      <c r="CO7" s="33" t="s">
        <v>193</v>
      </c>
      <c r="CP7" s="34" t="s">
        <v>144</v>
      </c>
      <c r="CQ7" s="33" t="s">
        <v>145</v>
      </c>
      <c r="CR7" s="33" t="s">
        <v>146</v>
      </c>
      <c r="CS7" s="34" t="s">
        <v>147</v>
      </c>
      <c r="CT7" s="33" t="s">
        <v>153</v>
      </c>
      <c r="CU7" s="33" t="s">
        <v>156</v>
      </c>
      <c r="CV7" s="32" t="s">
        <v>279</v>
      </c>
      <c r="CW7" s="41"/>
      <c r="CX7" s="32"/>
      <c r="CY7" s="32"/>
      <c r="CZ7" s="32"/>
      <c r="DA7" s="32"/>
      <c r="DB7" s="32"/>
      <c r="DC7" s="32" t="s">
        <v>210</v>
      </c>
      <c r="DD7" s="32" t="s">
        <v>211</v>
      </c>
      <c r="DE7" s="32" t="s">
        <v>148</v>
      </c>
      <c r="DF7" s="32" t="s">
        <v>280</v>
      </c>
      <c r="DG7" s="32"/>
      <c r="DH7" s="32"/>
      <c r="DI7" s="32"/>
      <c r="DJ7" s="32"/>
      <c r="DK7" s="32" t="s">
        <v>281</v>
      </c>
      <c r="DL7" s="32"/>
      <c r="DM7" s="32" t="s">
        <v>282</v>
      </c>
      <c r="DN7" s="32"/>
      <c r="DO7" s="32"/>
      <c r="DP7" s="32"/>
      <c r="DQ7" s="32" t="s">
        <v>283</v>
      </c>
      <c r="DR7" s="32" t="s">
        <v>284</v>
      </c>
      <c r="DS7" s="32" t="s">
        <v>284</v>
      </c>
      <c r="DT7" s="32" t="s">
        <v>285</v>
      </c>
      <c r="DU7" s="32" t="s">
        <v>286</v>
      </c>
      <c r="DV7" s="32" t="s">
        <v>287</v>
      </c>
      <c r="DW7" s="32" t="s">
        <v>288</v>
      </c>
      <c r="DX7" s="32" t="s">
        <v>289</v>
      </c>
      <c r="DY7" s="32"/>
      <c r="DZ7" s="32" t="s">
        <v>288</v>
      </c>
      <c r="EA7" s="32">
        <v>0</v>
      </c>
      <c r="EB7" s="32" t="s">
        <v>290</v>
      </c>
      <c r="EC7" s="32"/>
      <c r="ED7" s="32"/>
      <c r="EE7" s="32"/>
      <c r="EF7" s="32" t="s">
        <v>291</v>
      </c>
      <c r="EG7" s="32">
        <v>0</v>
      </c>
      <c r="EH7" s="32" t="s">
        <v>150</v>
      </c>
      <c r="EI7" s="32" t="s">
        <v>150</v>
      </c>
      <c r="EJ7" s="32" t="s">
        <v>292</v>
      </c>
      <c r="EK7" s="32" t="s">
        <v>293</v>
      </c>
      <c r="EL7" s="55" t="s">
        <v>154</v>
      </c>
      <c r="EM7" s="49">
        <f>557/415</f>
        <v>1.3421686746987951</v>
      </c>
      <c r="EN7" s="40">
        <f>1472/1245</f>
        <v>1.1823293172690763</v>
      </c>
      <c r="EO7" s="36"/>
    </row>
    <row r="8" spans="1:145" s="35" customFormat="1" ht="168" x14ac:dyDescent="0.35">
      <c r="A8" s="32" t="s">
        <v>193</v>
      </c>
      <c r="B8" s="32">
        <v>1</v>
      </c>
      <c r="C8" s="32" t="s">
        <v>141</v>
      </c>
      <c r="D8" s="32" t="s">
        <v>265</v>
      </c>
      <c r="E8" s="32" t="s">
        <v>266</v>
      </c>
      <c r="F8" s="32" t="s">
        <v>294</v>
      </c>
      <c r="G8" s="32" t="s">
        <v>295</v>
      </c>
      <c r="H8" s="32" t="s">
        <v>294</v>
      </c>
      <c r="I8" s="32" t="s">
        <v>155</v>
      </c>
      <c r="J8" s="32" t="s">
        <v>151</v>
      </c>
      <c r="K8" s="32" t="s">
        <v>152</v>
      </c>
      <c r="L8" s="33" t="s">
        <v>181</v>
      </c>
      <c r="M8" s="33" t="s">
        <v>174</v>
      </c>
      <c r="N8" s="33" t="s">
        <v>296</v>
      </c>
      <c r="O8" s="33" t="s">
        <v>297</v>
      </c>
      <c r="P8" s="33" t="s">
        <v>298</v>
      </c>
      <c r="Q8" s="33" t="s">
        <v>299</v>
      </c>
      <c r="R8" s="33" t="s">
        <v>300</v>
      </c>
      <c r="S8" s="33" t="s">
        <v>301</v>
      </c>
      <c r="T8" s="33" t="s">
        <v>302</v>
      </c>
      <c r="U8" s="33" t="s">
        <v>303</v>
      </c>
      <c r="V8" s="32"/>
      <c r="W8" s="32"/>
      <c r="X8" s="32"/>
      <c r="Y8" s="32"/>
      <c r="Z8" s="32"/>
      <c r="AA8" s="32"/>
      <c r="AB8" s="32"/>
      <c r="AC8" s="32"/>
      <c r="AD8" s="32"/>
      <c r="AE8" s="32"/>
      <c r="AF8" s="32"/>
      <c r="AG8" s="32"/>
      <c r="AH8" s="32"/>
      <c r="AI8" s="32"/>
      <c r="AJ8" s="32"/>
      <c r="AK8" s="32"/>
      <c r="AL8" s="32"/>
      <c r="AM8" s="32"/>
      <c r="AN8" s="32"/>
      <c r="AO8" s="32"/>
      <c r="AP8" s="33" t="s">
        <v>304</v>
      </c>
      <c r="AQ8" s="33" t="s">
        <v>305</v>
      </c>
      <c r="AR8" s="33" t="s">
        <v>306</v>
      </c>
      <c r="AS8" s="33" t="s">
        <v>307</v>
      </c>
      <c r="AT8" s="33" t="s">
        <v>308</v>
      </c>
      <c r="AU8" s="32"/>
      <c r="AV8" s="32"/>
      <c r="AW8" s="32"/>
      <c r="AX8" s="32"/>
      <c r="AY8" s="32"/>
      <c r="AZ8" s="32"/>
      <c r="BA8" s="32"/>
      <c r="BB8" s="32"/>
      <c r="BC8" s="32"/>
      <c r="BD8" s="32"/>
      <c r="BE8" s="32"/>
      <c r="BF8" s="32"/>
      <c r="BG8" s="32"/>
      <c r="BH8" s="32"/>
      <c r="BI8" s="32"/>
      <c r="BJ8" s="32"/>
      <c r="BK8" s="32"/>
      <c r="BL8" s="32"/>
      <c r="BM8" s="32"/>
      <c r="BN8" s="32"/>
      <c r="BO8" s="33" t="s">
        <v>161</v>
      </c>
      <c r="BP8" s="33" t="s">
        <v>161</v>
      </c>
      <c r="BQ8" s="33" t="s">
        <v>161</v>
      </c>
      <c r="BR8" s="33" t="s">
        <v>161</v>
      </c>
      <c r="BS8" s="33" t="s">
        <v>161</v>
      </c>
      <c r="BT8" s="32"/>
      <c r="BU8" s="32"/>
      <c r="BV8" s="32"/>
      <c r="BW8" s="32"/>
      <c r="BX8" s="32"/>
      <c r="BY8" s="32"/>
      <c r="BZ8" s="32"/>
      <c r="CA8" s="32"/>
      <c r="CB8" s="32"/>
      <c r="CC8" s="32"/>
      <c r="CD8" s="32"/>
      <c r="CE8" s="32"/>
      <c r="CF8" s="32"/>
      <c r="CG8" s="32"/>
      <c r="CH8" s="32"/>
      <c r="CI8" s="32"/>
      <c r="CJ8" s="32"/>
      <c r="CK8" s="32"/>
      <c r="CL8" s="32"/>
      <c r="CM8" s="32"/>
      <c r="CN8" s="33" t="s">
        <v>309</v>
      </c>
      <c r="CO8" s="33" t="s">
        <v>310</v>
      </c>
      <c r="CP8" s="34" t="s">
        <v>144</v>
      </c>
      <c r="CQ8" s="33" t="s">
        <v>145</v>
      </c>
      <c r="CR8" s="33" t="s">
        <v>146</v>
      </c>
      <c r="CS8" s="34" t="s">
        <v>147</v>
      </c>
      <c r="CT8" s="33" t="s">
        <v>153</v>
      </c>
      <c r="CU8" s="33" t="s">
        <v>156</v>
      </c>
      <c r="CV8" s="33" t="s">
        <v>311</v>
      </c>
      <c r="CW8" s="32"/>
      <c r="CX8" s="32"/>
      <c r="CY8" s="32"/>
      <c r="CZ8" s="32"/>
      <c r="DA8" s="32"/>
      <c r="DB8" s="32"/>
      <c r="DC8" s="32" t="s">
        <v>210</v>
      </c>
      <c r="DD8" s="32" t="s">
        <v>211</v>
      </c>
      <c r="DE8" s="32" t="s">
        <v>148</v>
      </c>
      <c r="DF8" s="32" t="s">
        <v>172</v>
      </c>
      <c r="DG8" s="32"/>
      <c r="DH8" s="32" t="s">
        <v>312</v>
      </c>
      <c r="DI8" s="32"/>
      <c r="DJ8" s="32" t="s">
        <v>313</v>
      </c>
      <c r="DK8" s="32" t="s">
        <v>281</v>
      </c>
      <c r="DL8" s="32"/>
      <c r="DM8" s="32" t="s">
        <v>314</v>
      </c>
      <c r="DN8" s="32"/>
      <c r="DO8" s="32"/>
      <c r="DP8" s="32"/>
      <c r="DQ8" s="32" t="s">
        <v>315</v>
      </c>
      <c r="DR8" s="32" t="s">
        <v>162</v>
      </c>
      <c r="DS8" s="32" t="s">
        <v>315</v>
      </c>
      <c r="DT8" s="32"/>
      <c r="DU8" s="32" t="s">
        <v>315</v>
      </c>
      <c r="DV8" s="32" t="s">
        <v>315</v>
      </c>
      <c r="DW8" s="32" t="s">
        <v>315</v>
      </c>
      <c r="DX8" s="32" t="s">
        <v>315</v>
      </c>
      <c r="DY8" s="32"/>
      <c r="DZ8" s="32" t="s">
        <v>315</v>
      </c>
      <c r="EA8" s="32">
        <v>0</v>
      </c>
      <c r="EB8" s="32"/>
      <c r="EC8" s="32"/>
      <c r="ED8" s="32"/>
      <c r="EE8" s="32"/>
      <c r="EF8" s="32" t="s">
        <v>316</v>
      </c>
      <c r="EG8" s="32">
        <v>0</v>
      </c>
      <c r="EH8" s="32" t="s">
        <v>150</v>
      </c>
      <c r="EI8" s="32">
        <v>1</v>
      </c>
      <c r="EJ8" s="32" t="s">
        <v>317</v>
      </c>
      <c r="EK8" s="32" t="s">
        <v>318</v>
      </c>
      <c r="EL8" s="55" t="s">
        <v>154</v>
      </c>
      <c r="EM8" s="49">
        <f>2/1</f>
        <v>2</v>
      </c>
      <c r="EN8" s="54">
        <f>2/4</f>
        <v>0.5</v>
      </c>
      <c r="EO8" s="49">
        <f>(1+2)/4</f>
        <v>0.75</v>
      </c>
    </row>
    <row r="9" spans="1:145" s="35" customFormat="1" ht="294" x14ac:dyDescent="0.35">
      <c r="A9" s="32" t="s">
        <v>193</v>
      </c>
      <c r="B9" s="32">
        <v>1</v>
      </c>
      <c r="C9" s="32" t="s">
        <v>141</v>
      </c>
      <c r="D9" s="32" t="s">
        <v>265</v>
      </c>
      <c r="E9" s="32" t="s">
        <v>266</v>
      </c>
      <c r="F9" s="32" t="s">
        <v>319</v>
      </c>
      <c r="G9" s="42" t="s">
        <v>320</v>
      </c>
      <c r="H9" s="32" t="s">
        <v>319</v>
      </c>
      <c r="I9" s="32" t="s">
        <v>142</v>
      </c>
      <c r="J9" s="32" t="s">
        <v>143</v>
      </c>
      <c r="K9" s="33" t="s">
        <v>321</v>
      </c>
      <c r="L9" s="33" t="s">
        <v>321</v>
      </c>
      <c r="M9" s="33" t="s">
        <v>321</v>
      </c>
      <c r="N9" s="33" t="s">
        <v>322</v>
      </c>
      <c r="O9" s="33" t="s">
        <v>323</v>
      </c>
      <c r="P9" s="33" t="s">
        <v>324</v>
      </c>
      <c r="Q9" s="33" t="s">
        <v>325</v>
      </c>
      <c r="R9" s="33" t="s">
        <v>326</v>
      </c>
      <c r="S9" s="33"/>
      <c r="T9" s="33"/>
      <c r="U9" s="32"/>
      <c r="V9" s="32"/>
      <c r="W9" s="32"/>
      <c r="X9" s="32"/>
      <c r="Y9" s="32"/>
      <c r="Z9" s="32"/>
      <c r="AA9" s="32"/>
      <c r="AB9" s="32"/>
      <c r="AC9" s="32"/>
      <c r="AD9" s="32"/>
      <c r="AE9" s="32"/>
      <c r="AF9" s="32"/>
      <c r="AG9" s="32"/>
      <c r="AH9" s="32"/>
      <c r="AI9" s="32"/>
      <c r="AJ9" s="32"/>
      <c r="AK9" s="32"/>
      <c r="AL9" s="32"/>
      <c r="AM9" s="32"/>
      <c r="AN9" s="32"/>
      <c r="AO9" s="32"/>
      <c r="AP9" s="33" t="s">
        <v>185</v>
      </c>
      <c r="AQ9" s="33" t="s">
        <v>327</v>
      </c>
      <c r="AR9" s="32"/>
      <c r="AS9" s="32"/>
      <c r="AT9" s="32"/>
      <c r="AU9" s="32"/>
      <c r="AV9" s="32"/>
      <c r="AW9" s="32"/>
      <c r="AX9" s="32"/>
      <c r="AY9" s="32"/>
      <c r="AZ9" s="32"/>
      <c r="BA9" s="32"/>
      <c r="BB9" s="32"/>
      <c r="BC9" s="32"/>
      <c r="BD9" s="32"/>
      <c r="BE9" s="32"/>
      <c r="BF9" s="32"/>
      <c r="BG9" s="32"/>
      <c r="BH9" s="32"/>
      <c r="BI9" s="32"/>
      <c r="BJ9" s="32"/>
      <c r="BK9" s="32"/>
      <c r="BL9" s="32"/>
      <c r="BM9" s="32"/>
      <c r="BN9" s="32"/>
      <c r="BO9" s="33" t="s">
        <v>328</v>
      </c>
      <c r="BP9" s="33" t="s">
        <v>328</v>
      </c>
      <c r="BQ9" s="32"/>
      <c r="BR9" s="32"/>
      <c r="BS9" s="32"/>
      <c r="BT9" s="32"/>
      <c r="BU9" s="32"/>
      <c r="BV9" s="32"/>
      <c r="BW9" s="32"/>
      <c r="BX9" s="32"/>
      <c r="BY9" s="32"/>
      <c r="BZ9" s="32"/>
      <c r="CA9" s="32"/>
      <c r="CB9" s="32"/>
      <c r="CC9" s="32"/>
      <c r="CD9" s="32"/>
      <c r="CE9" s="32"/>
      <c r="CF9" s="32"/>
      <c r="CG9" s="32"/>
      <c r="CH9" s="32"/>
      <c r="CI9" s="32"/>
      <c r="CJ9" s="32"/>
      <c r="CK9" s="32"/>
      <c r="CL9" s="32"/>
      <c r="CM9" s="32"/>
      <c r="CN9" s="33" t="s">
        <v>329</v>
      </c>
      <c r="CO9" s="33" t="s">
        <v>310</v>
      </c>
      <c r="CP9" s="34" t="s">
        <v>144</v>
      </c>
      <c r="CQ9" s="33" t="s">
        <v>145</v>
      </c>
      <c r="CR9" s="33" t="s">
        <v>146</v>
      </c>
      <c r="CS9" s="34" t="s">
        <v>147</v>
      </c>
      <c r="CT9" s="33" t="s">
        <v>153</v>
      </c>
      <c r="CU9" s="33" t="s">
        <v>156</v>
      </c>
      <c r="CV9" s="33" t="s">
        <v>330</v>
      </c>
      <c r="CW9" s="32" t="s">
        <v>331</v>
      </c>
      <c r="CX9" s="32" t="s">
        <v>332</v>
      </c>
      <c r="CY9" s="32"/>
      <c r="CZ9" s="32"/>
      <c r="DA9" s="32"/>
      <c r="DB9" s="32"/>
      <c r="DC9" s="32" t="s">
        <v>210</v>
      </c>
      <c r="DD9" s="32" t="s">
        <v>211</v>
      </c>
      <c r="DE9" s="32" t="s">
        <v>148</v>
      </c>
      <c r="DF9" s="32" t="s">
        <v>333</v>
      </c>
      <c r="DG9" s="32"/>
      <c r="DH9" s="32"/>
      <c r="DI9" s="32"/>
      <c r="DJ9" s="32" t="s">
        <v>334</v>
      </c>
      <c r="DK9" s="32" t="s">
        <v>335</v>
      </c>
      <c r="DL9" s="32"/>
      <c r="DM9" s="32" t="s">
        <v>150</v>
      </c>
      <c r="DN9" s="32"/>
      <c r="DO9" s="32"/>
      <c r="DP9" s="32"/>
      <c r="DQ9" s="32" t="s">
        <v>336</v>
      </c>
      <c r="DR9" s="32" t="s">
        <v>337</v>
      </c>
      <c r="DS9" s="32" t="s">
        <v>337</v>
      </c>
      <c r="DT9" s="32" t="s">
        <v>338</v>
      </c>
      <c r="DU9" s="32" t="s">
        <v>339</v>
      </c>
      <c r="DV9" s="32" t="s">
        <v>337</v>
      </c>
      <c r="DW9" s="32" t="s">
        <v>340</v>
      </c>
      <c r="DX9" s="32" t="s">
        <v>341</v>
      </c>
      <c r="DY9" s="32"/>
      <c r="DZ9" s="32" t="s">
        <v>340</v>
      </c>
      <c r="EA9" s="32">
        <v>0</v>
      </c>
      <c r="EB9" s="32" t="s">
        <v>342</v>
      </c>
      <c r="EC9" s="32" t="s">
        <v>343</v>
      </c>
      <c r="ED9" s="38">
        <v>850000</v>
      </c>
      <c r="EE9" s="38"/>
      <c r="EF9" s="38" t="s">
        <v>344</v>
      </c>
      <c r="EG9" s="44">
        <v>0</v>
      </c>
      <c r="EH9" s="38" t="s">
        <v>150</v>
      </c>
      <c r="EI9" s="32" t="s">
        <v>150</v>
      </c>
      <c r="EJ9" s="38" t="s">
        <v>345</v>
      </c>
      <c r="EK9" s="32" t="s">
        <v>345</v>
      </c>
      <c r="EL9" s="51">
        <v>0</v>
      </c>
      <c r="EM9" s="49">
        <f>54/50</f>
        <v>1.08</v>
      </c>
      <c r="EN9" s="49">
        <f>54/50</f>
        <v>1.08</v>
      </c>
      <c r="EO9" s="47"/>
    </row>
    <row r="10" spans="1:145" s="35" customFormat="1" ht="210" x14ac:dyDescent="0.35">
      <c r="A10" s="32" t="s">
        <v>193</v>
      </c>
      <c r="B10" s="32">
        <v>1</v>
      </c>
      <c r="C10" s="32" t="s">
        <v>141</v>
      </c>
      <c r="D10" s="32" t="s">
        <v>265</v>
      </c>
      <c r="E10" s="32" t="s">
        <v>266</v>
      </c>
      <c r="F10" s="32" t="s">
        <v>346</v>
      </c>
      <c r="G10" s="50" t="s">
        <v>347</v>
      </c>
      <c r="H10" s="32" t="s">
        <v>346</v>
      </c>
      <c r="I10" s="32" t="s">
        <v>155</v>
      </c>
      <c r="J10" s="32" t="s">
        <v>151</v>
      </c>
      <c r="K10" s="32" t="s">
        <v>152</v>
      </c>
      <c r="L10" s="33" t="s">
        <v>348</v>
      </c>
      <c r="M10" s="33" t="s">
        <v>349</v>
      </c>
      <c r="N10" s="33" t="s">
        <v>350</v>
      </c>
      <c r="O10" s="33" t="s">
        <v>351</v>
      </c>
      <c r="P10" s="33" t="s">
        <v>352</v>
      </c>
      <c r="Q10" s="33" t="s">
        <v>353</v>
      </c>
      <c r="R10" s="33" t="s">
        <v>354</v>
      </c>
      <c r="S10" s="33"/>
      <c r="T10" s="33"/>
      <c r="U10" s="32"/>
      <c r="V10" s="32"/>
      <c r="W10" s="32"/>
      <c r="X10" s="32"/>
      <c r="Y10" s="32"/>
      <c r="Z10" s="32"/>
      <c r="AA10" s="32"/>
      <c r="AB10" s="32"/>
      <c r="AC10" s="32"/>
      <c r="AD10" s="32"/>
      <c r="AE10" s="32"/>
      <c r="AF10" s="32"/>
      <c r="AG10" s="32"/>
      <c r="AH10" s="32"/>
      <c r="AI10" s="32"/>
      <c r="AJ10" s="32"/>
      <c r="AK10" s="32"/>
      <c r="AL10" s="32"/>
      <c r="AM10" s="32"/>
      <c r="AN10" s="32"/>
      <c r="AO10" s="32"/>
      <c r="AP10" s="33" t="s">
        <v>355</v>
      </c>
      <c r="AQ10" s="33" t="s">
        <v>356</v>
      </c>
      <c r="AR10" s="32"/>
      <c r="AS10" s="32"/>
      <c r="AT10" s="32"/>
      <c r="AU10" s="32"/>
      <c r="AV10" s="32"/>
      <c r="AW10" s="32"/>
      <c r="AX10" s="32"/>
      <c r="AY10" s="32"/>
      <c r="AZ10" s="32"/>
      <c r="BA10" s="32"/>
      <c r="BB10" s="32"/>
      <c r="BC10" s="32"/>
      <c r="BD10" s="32"/>
      <c r="BE10" s="32"/>
      <c r="BF10" s="32"/>
      <c r="BG10" s="32"/>
      <c r="BH10" s="32"/>
      <c r="BI10" s="32"/>
      <c r="BJ10" s="32"/>
      <c r="BK10" s="32"/>
      <c r="BL10" s="32"/>
      <c r="BM10" s="32"/>
      <c r="BN10" s="32"/>
      <c r="BO10" s="32" t="s">
        <v>357</v>
      </c>
      <c r="BP10" s="32" t="s">
        <v>357</v>
      </c>
      <c r="BQ10" s="32"/>
      <c r="BR10" s="32"/>
      <c r="BS10" s="32"/>
      <c r="BT10" s="32"/>
      <c r="BU10" s="32"/>
      <c r="BV10" s="32"/>
      <c r="BW10" s="32"/>
      <c r="BX10" s="32"/>
      <c r="BY10" s="32"/>
      <c r="BZ10" s="32"/>
      <c r="CA10" s="32"/>
      <c r="CB10" s="32"/>
      <c r="CC10" s="32"/>
      <c r="CD10" s="32"/>
      <c r="CE10" s="32"/>
      <c r="CF10" s="32"/>
      <c r="CG10" s="32"/>
      <c r="CH10" s="32"/>
      <c r="CI10" s="32"/>
      <c r="CJ10" s="32"/>
      <c r="CK10" s="32"/>
      <c r="CL10" s="32"/>
      <c r="CM10" s="32"/>
      <c r="CN10" s="33" t="s">
        <v>358</v>
      </c>
      <c r="CO10" s="33" t="s">
        <v>310</v>
      </c>
      <c r="CP10" s="34" t="s">
        <v>144</v>
      </c>
      <c r="CQ10" s="33" t="s">
        <v>145</v>
      </c>
      <c r="CR10" s="33" t="s">
        <v>146</v>
      </c>
      <c r="CS10" s="34" t="s">
        <v>147</v>
      </c>
      <c r="CT10" s="33" t="s">
        <v>153</v>
      </c>
      <c r="CU10" s="33" t="s">
        <v>156</v>
      </c>
      <c r="CV10" s="33" t="s">
        <v>359</v>
      </c>
      <c r="CW10" s="32"/>
      <c r="CX10" s="32"/>
      <c r="CY10" s="32"/>
      <c r="CZ10" s="32"/>
      <c r="DA10" s="32"/>
      <c r="DB10" s="32"/>
      <c r="DC10" s="32" t="s">
        <v>210</v>
      </c>
      <c r="DD10" s="32" t="s">
        <v>211</v>
      </c>
      <c r="DE10" s="32" t="s">
        <v>148</v>
      </c>
      <c r="DF10" s="32" t="s">
        <v>360</v>
      </c>
      <c r="DG10" s="32"/>
      <c r="DH10" s="32"/>
      <c r="DI10" s="32"/>
      <c r="DJ10" s="32"/>
      <c r="DK10" s="32" t="s">
        <v>281</v>
      </c>
      <c r="DL10" s="32"/>
      <c r="DM10" s="32" t="s">
        <v>361</v>
      </c>
      <c r="DN10" s="32"/>
      <c r="DO10" s="32"/>
      <c r="DP10" s="32"/>
      <c r="DQ10" s="32" t="s">
        <v>362</v>
      </c>
      <c r="DR10" s="32" t="s">
        <v>178</v>
      </c>
      <c r="DS10" s="32" t="s">
        <v>362</v>
      </c>
      <c r="DT10" s="32" t="s">
        <v>363</v>
      </c>
      <c r="DU10" s="32" t="s">
        <v>364</v>
      </c>
      <c r="DV10" s="32" t="s">
        <v>348</v>
      </c>
      <c r="DW10" s="32" t="s">
        <v>364</v>
      </c>
      <c r="DX10" s="32" t="s">
        <v>364</v>
      </c>
      <c r="DY10" s="32"/>
      <c r="DZ10" s="32" t="s">
        <v>365</v>
      </c>
      <c r="EA10" s="32">
        <v>0</v>
      </c>
      <c r="EB10" s="32" t="s">
        <v>178</v>
      </c>
      <c r="EC10" s="32" t="s">
        <v>366</v>
      </c>
      <c r="ED10" s="32"/>
      <c r="EE10" s="32"/>
      <c r="EF10" s="32" t="s">
        <v>367</v>
      </c>
      <c r="EG10" s="32">
        <v>0</v>
      </c>
      <c r="EH10" s="32" t="s">
        <v>150</v>
      </c>
      <c r="EI10" s="32" t="s">
        <v>150</v>
      </c>
      <c r="EJ10" s="32" t="s">
        <v>182</v>
      </c>
      <c r="EK10" s="32" t="s">
        <v>368</v>
      </c>
      <c r="EL10" s="55" t="s">
        <v>154</v>
      </c>
      <c r="EM10" s="49">
        <f>1/1</f>
        <v>1</v>
      </c>
      <c r="EN10" s="64">
        <f>3/3</f>
        <v>1</v>
      </c>
      <c r="EO10" s="36"/>
    </row>
    <row r="11" spans="1:145" s="52" customFormat="1" ht="231" x14ac:dyDescent="0.35">
      <c r="A11" s="32" t="s">
        <v>193</v>
      </c>
      <c r="B11" s="32">
        <v>1</v>
      </c>
      <c r="C11" s="32" t="s">
        <v>141</v>
      </c>
      <c r="D11" s="32" t="s">
        <v>369</v>
      </c>
      <c r="E11" s="32" t="s">
        <v>370</v>
      </c>
      <c r="F11" s="32" t="s">
        <v>371</v>
      </c>
      <c r="G11" s="50" t="s">
        <v>372</v>
      </c>
      <c r="H11" s="32" t="s">
        <v>371</v>
      </c>
      <c r="I11" s="32" t="s">
        <v>155</v>
      </c>
      <c r="J11" s="32" t="s">
        <v>151</v>
      </c>
      <c r="K11" s="33" t="s">
        <v>152</v>
      </c>
      <c r="L11" s="33" t="s">
        <v>373</v>
      </c>
      <c r="M11" s="33" t="s">
        <v>374</v>
      </c>
      <c r="N11" s="33" t="s">
        <v>375</v>
      </c>
      <c r="O11" s="33" t="s">
        <v>376</v>
      </c>
      <c r="P11" s="33" t="s">
        <v>377</v>
      </c>
      <c r="Q11" s="33" t="s">
        <v>378</v>
      </c>
      <c r="R11" s="33" t="s">
        <v>379</v>
      </c>
      <c r="S11" s="33"/>
      <c r="T11" s="33"/>
      <c r="U11" s="32"/>
      <c r="V11" s="32"/>
      <c r="W11" s="32"/>
      <c r="X11" s="32"/>
      <c r="Y11" s="32"/>
      <c r="Z11" s="32"/>
      <c r="AA11" s="32"/>
      <c r="AB11" s="32"/>
      <c r="AC11" s="32"/>
      <c r="AD11" s="32"/>
      <c r="AE11" s="32"/>
      <c r="AF11" s="32"/>
      <c r="AG11" s="32"/>
      <c r="AH11" s="32"/>
      <c r="AI11" s="32"/>
      <c r="AJ11" s="32"/>
      <c r="AK11" s="32"/>
      <c r="AL11" s="32"/>
      <c r="AM11" s="32"/>
      <c r="AN11" s="32"/>
      <c r="AO11" s="32"/>
      <c r="AP11" s="33" t="s">
        <v>380</v>
      </c>
      <c r="AQ11" s="33" t="s">
        <v>381</v>
      </c>
      <c r="AR11" s="33"/>
      <c r="AS11" s="32"/>
      <c r="AT11" s="32"/>
      <c r="AU11" s="32"/>
      <c r="AV11" s="32"/>
      <c r="AW11" s="32"/>
      <c r="AX11" s="32"/>
      <c r="AY11" s="32"/>
      <c r="AZ11" s="32"/>
      <c r="BA11" s="32"/>
      <c r="BB11" s="32"/>
      <c r="BC11" s="32"/>
      <c r="BD11" s="32"/>
      <c r="BE11" s="32"/>
      <c r="BF11" s="32"/>
      <c r="BG11" s="32"/>
      <c r="BH11" s="32"/>
      <c r="BI11" s="32"/>
      <c r="BJ11" s="32"/>
      <c r="BK11" s="32"/>
      <c r="BL11" s="32"/>
      <c r="BM11" s="32"/>
      <c r="BN11" s="32"/>
      <c r="BO11" s="33" t="s">
        <v>382</v>
      </c>
      <c r="BP11" s="33" t="s">
        <v>382</v>
      </c>
      <c r="BQ11" s="33"/>
      <c r="BR11" s="32"/>
      <c r="BS11" s="32"/>
      <c r="BT11" s="32"/>
      <c r="BU11" s="32"/>
      <c r="BV11" s="32"/>
      <c r="BW11" s="32"/>
      <c r="BX11" s="32"/>
      <c r="BY11" s="32"/>
      <c r="BZ11" s="32"/>
      <c r="CA11" s="32"/>
      <c r="CB11" s="32"/>
      <c r="CC11" s="32"/>
      <c r="CD11" s="32"/>
      <c r="CE11" s="32"/>
      <c r="CF11" s="32"/>
      <c r="CG11" s="32"/>
      <c r="CH11" s="32"/>
      <c r="CI11" s="32"/>
      <c r="CJ11" s="32"/>
      <c r="CK11" s="32"/>
      <c r="CL11" s="32"/>
      <c r="CM11" s="32"/>
      <c r="CN11" s="33" t="s">
        <v>383</v>
      </c>
      <c r="CO11" s="33" t="s">
        <v>310</v>
      </c>
      <c r="CP11" s="34" t="s">
        <v>144</v>
      </c>
      <c r="CQ11" s="33" t="s">
        <v>145</v>
      </c>
      <c r="CR11" s="33" t="s">
        <v>146</v>
      </c>
      <c r="CS11" s="34" t="s">
        <v>147</v>
      </c>
      <c r="CT11" s="33" t="s">
        <v>153</v>
      </c>
      <c r="CU11" s="33" t="s">
        <v>156</v>
      </c>
      <c r="CV11" s="33" t="s">
        <v>384</v>
      </c>
      <c r="CW11" s="32" t="s">
        <v>385</v>
      </c>
      <c r="CX11" s="32"/>
      <c r="CY11" s="32"/>
      <c r="CZ11" s="32"/>
      <c r="DA11" s="32"/>
      <c r="DB11" s="32"/>
      <c r="DC11" s="32" t="s">
        <v>210</v>
      </c>
      <c r="DD11" s="32" t="s">
        <v>211</v>
      </c>
      <c r="DE11" s="32" t="s">
        <v>148</v>
      </c>
      <c r="DF11" s="32" t="s">
        <v>386</v>
      </c>
      <c r="DG11" s="32"/>
      <c r="DH11" s="32"/>
      <c r="DI11" s="32"/>
      <c r="DJ11" s="32"/>
      <c r="DK11" s="32" t="s">
        <v>281</v>
      </c>
      <c r="DL11" s="32"/>
      <c r="DM11" s="32" t="s">
        <v>387</v>
      </c>
      <c r="DN11" s="32"/>
      <c r="DO11" s="32"/>
      <c r="DP11" s="32"/>
      <c r="DQ11" s="32" t="s">
        <v>388</v>
      </c>
      <c r="DR11" s="32" t="s">
        <v>389</v>
      </c>
      <c r="DS11" s="32" t="s">
        <v>390</v>
      </c>
      <c r="DT11" s="58" t="s">
        <v>391</v>
      </c>
      <c r="DU11" s="58" t="s">
        <v>392</v>
      </c>
      <c r="DV11" s="58" t="s">
        <v>393</v>
      </c>
      <c r="DW11" s="58" t="s">
        <v>393</v>
      </c>
      <c r="DX11" s="58" t="s">
        <v>394</v>
      </c>
      <c r="DY11" s="58"/>
      <c r="DZ11" s="58" t="s">
        <v>395</v>
      </c>
      <c r="EA11" s="58">
        <v>900</v>
      </c>
      <c r="EB11" s="58" t="s">
        <v>396</v>
      </c>
      <c r="EC11" s="58"/>
      <c r="ED11" s="58"/>
      <c r="EE11" s="58" t="s">
        <v>397</v>
      </c>
      <c r="EF11" s="58" t="s">
        <v>398</v>
      </c>
      <c r="EG11" s="58">
        <v>0</v>
      </c>
      <c r="EH11" s="58" t="s">
        <v>150</v>
      </c>
      <c r="EI11" s="32" t="s">
        <v>150</v>
      </c>
      <c r="EJ11" s="58" t="s">
        <v>399</v>
      </c>
      <c r="EK11" s="32" t="s">
        <v>400</v>
      </c>
      <c r="EL11" s="55" t="s">
        <v>154</v>
      </c>
      <c r="EM11" s="39">
        <f>557/900</f>
        <v>0.61888888888888893</v>
      </c>
      <c r="EN11" s="64">
        <f>5730/2700</f>
        <v>2.1222222222222222</v>
      </c>
      <c r="EO11" s="60"/>
    </row>
    <row r="12" spans="1:145" s="35" customFormat="1" ht="168" x14ac:dyDescent="0.35">
      <c r="A12" s="32" t="s">
        <v>193</v>
      </c>
      <c r="B12" s="32">
        <v>1</v>
      </c>
      <c r="C12" s="32" t="s">
        <v>141</v>
      </c>
      <c r="D12" s="32" t="s">
        <v>369</v>
      </c>
      <c r="E12" s="32" t="s">
        <v>370</v>
      </c>
      <c r="F12" s="37" t="s">
        <v>401</v>
      </c>
      <c r="G12" s="32" t="s">
        <v>372</v>
      </c>
      <c r="H12" s="32" t="s">
        <v>401</v>
      </c>
      <c r="I12" s="32" t="s">
        <v>155</v>
      </c>
      <c r="J12" s="32" t="s">
        <v>151</v>
      </c>
      <c r="K12" s="33" t="s">
        <v>152</v>
      </c>
      <c r="L12" s="33" t="s">
        <v>402</v>
      </c>
      <c r="M12" s="33" t="s">
        <v>403</v>
      </c>
      <c r="N12" s="33" t="s">
        <v>404</v>
      </c>
      <c r="O12" s="33" t="s">
        <v>405</v>
      </c>
      <c r="P12" s="33" t="s">
        <v>406</v>
      </c>
      <c r="Q12" s="33" t="s">
        <v>170</v>
      </c>
      <c r="R12" s="33" t="s">
        <v>160</v>
      </c>
      <c r="S12" s="33"/>
      <c r="T12" s="33"/>
      <c r="U12" s="32"/>
      <c r="V12" s="32"/>
      <c r="W12" s="32"/>
      <c r="X12" s="32"/>
      <c r="Y12" s="32"/>
      <c r="Z12" s="32"/>
      <c r="AA12" s="32"/>
      <c r="AB12" s="32"/>
      <c r="AC12" s="32"/>
      <c r="AD12" s="32"/>
      <c r="AE12" s="32"/>
      <c r="AF12" s="32"/>
      <c r="AG12" s="32"/>
      <c r="AH12" s="32"/>
      <c r="AI12" s="32"/>
      <c r="AJ12" s="32"/>
      <c r="AK12" s="32"/>
      <c r="AL12" s="32"/>
      <c r="AM12" s="32"/>
      <c r="AN12" s="32"/>
      <c r="AO12" s="32"/>
      <c r="AP12" s="33" t="s">
        <v>407</v>
      </c>
      <c r="AQ12" s="33" t="s">
        <v>408</v>
      </c>
      <c r="AR12" s="33"/>
      <c r="AS12" s="32"/>
      <c r="AT12" s="32"/>
      <c r="AU12" s="32"/>
      <c r="AV12" s="32"/>
      <c r="AW12" s="32"/>
      <c r="AX12" s="32"/>
      <c r="AY12" s="32"/>
      <c r="AZ12" s="32"/>
      <c r="BA12" s="32"/>
      <c r="BB12" s="32"/>
      <c r="BC12" s="32"/>
      <c r="BD12" s="32"/>
      <c r="BE12" s="32"/>
      <c r="BF12" s="32"/>
      <c r="BG12" s="32"/>
      <c r="BH12" s="32"/>
      <c r="BI12" s="32"/>
      <c r="BJ12" s="32"/>
      <c r="BK12" s="32"/>
      <c r="BL12" s="32"/>
      <c r="BM12" s="32"/>
      <c r="BN12" s="32"/>
      <c r="BO12" s="33" t="s">
        <v>171</v>
      </c>
      <c r="BP12" s="33" t="s">
        <v>171</v>
      </c>
      <c r="BQ12" s="33"/>
      <c r="BR12" s="32"/>
      <c r="BS12" s="32"/>
      <c r="BT12" s="32"/>
      <c r="BU12" s="32"/>
      <c r="BV12" s="32"/>
      <c r="BW12" s="32"/>
      <c r="BX12" s="32"/>
      <c r="BY12" s="32"/>
      <c r="BZ12" s="32"/>
      <c r="CA12" s="32"/>
      <c r="CB12" s="32"/>
      <c r="CC12" s="32"/>
      <c r="CD12" s="32"/>
      <c r="CE12" s="32"/>
      <c r="CF12" s="32"/>
      <c r="CG12" s="32"/>
      <c r="CH12" s="32"/>
      <c r="CI12" s="32"/>
      <c r="CJ12" s="32"/>
      <c r="CK12" s="32"/>
      <c r="CL12" s="32"/>
      <c r="CM12" s="32"/>
      <c r="CN12" s="33" t="s">
        <v>409</v>
      </c>
      <c r="CO12" s="33" t="s">
        <v>193</v>
      </c>
      <c r="CP12" s="34" t="s">
        <v>144</v>
      </c>
      <c r="CQ12" s="33" t="s">
        <v>145</v>
      </c>
      <c r="CR12" s="33" t="s">
        <v>146</v>
      </c>
      <c r="CS12" s="34" t="s">
        <v>147</v>
      </c>
      <c r="CT12" s="33" t="s">
        <v>153</v>
      </c>
      <c r="CU12" s="33" t="s">
        <v>156</v>
      </c>
      <c r="CV12" s="33" t="s">
        <v>410</v>
      </c>
      <c r="CW12" s="32"/>
      <c r="CX12" s="32"/>
      <c r="CY12" s="32"/>
      <c r="CZ12" s="32"/>
      <c r="DA12" s="32"/>
      <c r="DB12" s="32"/>
      <c r="DC12" s="32" t="s">
        <v>210</v>
      </c>
      <c r="DD12" s="32" t="s">
        <v>211</v>
      </c>
      <c r="DE12" s="32" t="s">
        <v>148</v>
      </c>
      <c r="DF12" s="32" t="s">
        <v>411</v>
      </c>
      <c r="DG12" s="32"/>
      <c r="DH12" s="32"/>
      <c r="DI12" s="32"/>
      <c r="DJ12" s="32"/>
      <c r="DK12" s="32" t="s">
        <v>281</v>
      </c>
      <c r="DL12" s="32"/>
      <c r="DM12" s="32" t="s">
        <v>361</v>
      </c>
      <c r="DN12" s="32"/>
      <c r="DO12" s="32"/>
      <c r="DP12" s="32"/>
      <c r="DQ12" s="32" t="s">
        <v>149</v>
      </c>
      <c r="DR12" s="32" t="s">
        <v>412</v>
      </c>
      <c r="DS12" s="32" t="s">
        <v>412</v>
      </c>
      <c r="DT12" s="32"/>
      <c r="DU12" s="32" t="s">
        <v>413</v>
      </c>
      <c r="DV12" s="32" t="s">
        <v>414</v>
      </c>
      <c r="DW12" s="32" t="s">
        <v>415</v>
      </c>
      <c r="DX12" s="32" t="s">
        <v>416</v>
      </c>
      <c r="DY12" s="32"/>
      <c r="DZ12" s="32" t="s">
        <v>417</v>
      </c>
      <c r="EA12" s="32">
        <v>0</v>
      </c>
      <c r="EB12" s="32" t="s">
        <v>418</v>
      </c>
      <c r="EC12" s="32"/>
      <c r="ED12" s="38">
        <v>150000</v>
      </c>
      <c r="EE12" s="43"/>
      <c r="EF12" s="38" t="s">
        <v>419</v>
      </c>
      <c r="EG12" s="45">
        <v>0</v>
      </c>
      <c r="EH12" s="38" t="s">
        <v>150</v>
      </c>
      <c r="EI12" s="32" t="s">
        <v>150</v>
      </c>
      <c r="EJ12" s="45" t="s">
        <v>420</v>
      </c>
      <c r="EK12" s="32" t="s">
        <v>421</v>
      </c>
      <c r="EL12" s="55" t="s">
        <v>154</v>
      </c>
      <c r="EM12" s="49">
        <f>5/5</f>
        <v>1</v>
      </c>
      <c r="EN12" s="64">
        <f>18/15</f>
        <v>1.2</v>
      </c>
      <c r="EO12" s="36"/>
    </row>
    <row r="13" spans="1:145" s="52" customFormat="1" ht="189" x14ac:dyDescent="0.35">
      <c r="A13" s="32" t="s">
        <v>193</v>
      </c>
      <c r="B13" s="32">
        <v>1</v>
      </c>
      <c r="C13" s="32" t="s">
        <v>141</v>
      </c>
      <c r="D13" s="32" t="s">
        <v>369</v>
      </c>
      <c r="E13" s="32" t="s">
        <v>370</v>
      </c>
      <c r="F13" s="32" t="s">
        <v>422</v>
      </c>
      <c r="G13" s="42" t="s">
        <v>423</v>
      </c>
      <c r="H13" s="32" t="s">
        <v>422</v>
      </c>
      <c r="I13" s="32" t="s">
        <v>155</v>
      </c>
      <c r="J13" s="32" t="s">
        <v>143</v>
      </c>
      <c r="K13" s="63" t="s">
        <v>424</v>
      </c>
      <c r="L13" s="63" t="s">
        <v>425</v>
      </c>
      <c r="M13" s="63" t="s">
        <v>426</v>
      </c>
      <c r="N13" s="33" t="s">
        <v>427</v>
      </c>
      <c r="O13" s="33" t="s">
        <v>428</v>
      </c>
      <c r="P13" s="33" t="s">
        <v>429</v>
      </c>
      <c r="Q13" s="33" t="s">
        <v>430</v>
      </c>
      <c r="R13" s="33" t="s">
        <v>431</v>
      </c>
      <c r="S13" s="33"/>
      <c r="T13" s="33"/>
      <c r="U13" s="33"/>
      <c r="V13" s="32"/>
      <c r="W13" s="32"/>
      <c r="X13" s="32"/>
      <c r="Y13" s="32"/>
      <c r="Z13" s="32"/>
      <c r="AA13" s="32"/>
      <c r="AB13" s="32"/>
      <c r="AC13" s="32"/>
      <c r="AD13" s="32"/>
      <c r="AE13" s="32"/>
      <c r="AF13" s="32"/>
      <c r="AG13" s="32"/>
      <c r="AH13" s="32"/>
      <c r="AI13" s="32"/>
      <c r="AJ13" s="32"/>
      <c r="AK13" s="32"/>
      <c r="AL13" s="32"/>
      <c r="AM13" s="32"/>
      <c r="AN13" s="32"/>
      <c r="AO13" s="32"/>
      <c r="AP13" s="33" t="s">
        <v>432</v>
      </c>
      <c r="AQ13" s="33" t="s">
        <v>433</v>
      </c>
      <c r="AR13" s="33"/>
      <c r="AS13" s="33"/>
      <c r="AT13" s="33"/>
      <c r="AU13" s="32"/>
      <c r="AV13" s="32"/>
      <c r="AW13" s="32"/>
      <c r="AX13" s="32"/>
      <c r="AY13" s="32"/>
      <c r="AZ13" s="32"/>
      <c r="BA13" s="32"/>
      <c r="BB13" s="32"/>
      <c r="BC13" s="32"/>
      <c r="BD13" s="32"/>
      <c r="BE13" s="32"/>
      <c r="BF13" s="32"/>
      <c r="BG13" s="32"/>
      <c r="BH13" s="32"/>
      <c r="BI13" s="32"/>
      <c r="BJ13" s="32"/>
      <c r="BK13" s="32"/>
      <c r="BL13" s="32"/>
      <c r="BM13" s="32"/>
      <c r="BN13" s="32"/>
      <c r="BO13" s="33" t="s">
        <v>159</v>
      </c>
      <c r="BP13" s="33" t="s">
        <v>159</v>
      </c>
      <c r="BQ13" s="33"/>
      <c r="BR13" s="33"/>
      <c r="BS13" s="33"/>
      <c r="BT13" s="32"/>
      <c r="BU13" s="32"/>
      <c r="BV13" s="32"/>
      <c r="BW13" s="32"/>
      <c r="BX13" s="32"/>
      <c r="BY13" s="32"/>
      <c r="BZ13" s="32"/>
      <c r="CA13" s="32"/>
      <c r="CB13" s="32"/>
      <c r="CC13" s="32"/>
      <c r="CD13" s="32"/>
      <c r="CE13" s="32"/>
      <c r="CF13" s="32"/>
      <c r="CG13" s="32"/>
      <c r="CH13" s="32"/>
      <c r="CI13" s="32"/>
      <c r="CJ13" s="32"/>
      <c r="CK13" s="32"/>
      <c r="CL13" s="32"/>
      <c r="CM13" s="32"/>
      <c r="CN13" s="33" t="s">
        <v>434</v>
      </c>
      <c r="CO13" s="33" t="s">
        <v>310</v>
      </c>
      <c r="CP13" s="34" t="s">
        <v>144</v>
      </c>
      <c r="CQ13" s="33" t="s">
        <v>145</v>
      </c>
      <c r="CR13" s="33" t="s">
        <v>146</v>
      </c>
      <c r="CS13" s="34" t="s">
        <v>147</v>
      </c>
      <c r="CT13" s="33" t="s">
        <v>153</v>
      </c>
      <c r="CU13" s="33" t="s">
        <v>156</v>
      </c>
      <c r="CV13" s="33" t="s">
        <v>435</v>
      </c>
      <c r="CW13" s="32"/>
      <c r="CX13" s="32"/>
      <c r="CY13" s="32"/>
      <c r="CZ13" s="32"/>
      <c r="DA13" s="32"/>
      <c r="DB13" s="32"/>
      <c r="DC13" s="32" t="s">
        <v>210</v>
      </c>
      <c r="DD13" s="32" t="s">
        <v>211</v>
      </c>
      <c r="DE13" s="32" t="s">
        <v>148</v>
      </c>
      <c r="DF13" s="32" t="s">
        <v>436</v>
      </c>
      <c r="DG13" s="32"/>
      <c r="DH13" s="32"/>
      <c r="DI13" s="32"/>
      <c r="DJ13" s="32"/>
      <c r="DK13" s="32" t="s">
        <v>437</v>
      </c>
      <c r="DL13" s="32"/>
      <c r="DM13" s="32" t="s">
        <v>150</v>
      </c>
      <c r="DN13" s="32"/>
      <c r="DO13" s="32"/>
      <c r="DP13" s="32"/>
      <c r="DQ13" s="32" t="s">
        <v>438</v>
      </c>
      <c r="DR13" s="32" t="s">
        <v>439</v>
      </c>
      <c r="DS13" s="32" t="s">
        <v>440</v>
      </c>
      <c r="DT13" s="58" t="s">
        <v>441</v>
      </c>
      <c r="DU13" s="58" t="s">
        <v>442</v>
      </c>
      <c r="DV13" s="58" t="s">
        <v>443</v>
      </c>
      <c r="DW13" s="58" t="s">
        <v>444</v>
      </c>
      <c r="DX13" s="58" t="s">
        <v>445</v>
      </c>
      <c r="DY13" s="58"/>
      <c r="DZ13" s="58" t="s">
        <v>446</v>
      </c>
      <c r="EA13" s="58">
        <v>1250</v>
      </c>
      <c r="EB13" s="58" t="s">
        <v>447</v>
      </c>
      <c r="EC13" s="58"/>
      <c r="ED13" s="38">
        <v>2000000</v>
      </c>
      <c r="EE13" s="38" t="s">
        <v>448</v>
      </c>
      <c r="EF13" s="38" t="s">
        <v>149</v>
      </c>
      <c r="EG13" s="38" t="s">
        <v>449</v>
      </c>
      <c r="EH13" s="38" t="s">
        <v>450</v>
      </c>
      <c r="EI13" s="44">
        <v>1000</v>
      </c>
      <c r="EJ13" s="38" t="s">
        <v>451</v>
      </c>
      <c r="EK13" s="58" t="s">
        <v>452</v>
      </c>
      <c r="EL13" s="56">
        <f>1459/1250</f>
        <v>1.1672</v>
      </c>
      <c r="EM13" s="49">
        <f>19690/5000</f>
        <v>3.9380000000000002</v>
      </c>
      <c r="EN13" s="64">
        <f>39959/15000</f>
        <v>2.6639333333333335</v>
      </c>
      <c r="EO13" s="49">
        <f>(1000+39959)/15000</f>
        <v>2.7305999999999999</v>
      </c>
    </row>
    <row r="14" spans="1:145" s="52" customFormat="1" ht="252" x14ac:dyDescent="0.35">
      <c r="A14" s="32" t="s">
        <v>193</v>
      </c>
      <c r="B14" s="32">
        <v>1</v>
      </c>
      <c r="C14" s="32" t="s">
        <v>141</v>
      </c>
      <c r="D14" s="32" t="s">
        <v>369</v>
      </c>
      <c r="E14" s="32" t="s">
        <v>370</v>
      </c>
      <c r="F14" s="37" t="s">
        <v>453</v>
      </c>
      <c r="G14" s="32" t="s">
        <v>423</v>
      </c>
      <c r="H14" s="32" t="s">
        <v>453</v>
      </c>
      <c r="I14" s="32" t="s">
        <v>155</v>
      </c>
      <c r="J14" s="32" t="s">
        <v>151</v>
      </c>
      <c r="K14" s="63" t="s">
        <v>152</v>
      </c>
      <c r="L14" s="63" t="s">
        <v>176</v>
      </c>
      <c r="M14" s="63" t="s">
        <v>454</v>
      </c>
      <c r="N14" s="33" t="s">
        <v>455</v>
      </c>
      <c r="O14" s="33" t="s">
        <v>456</v>
      </c>
      <c r="P14" s="33" t="s">
        <v>457</v>
      </c>
      <c r="Q14" s="33" t="s">
        <v>458</v>
      </c>
      <c r="R14" s="33" t="s">
        <v>459</v>
      </c>
      <c r="S14" s="33"/>
      <c r="T14" s="33"/>
      <c r="U14" s="33"/>
      <c r="V14" s="32"/>
      <c r="W14" s="32"/>
      <c r="X14" s="32"/>
      <c r="Y14" s="32"/>
      <c r="Z14" s="32"/>
      <c r="AA14" s="32"/>
      <c r="AB14" s="32"/>
      <c r="AC14" s="32"/>
      <c r="AD14" s="32"/>
      <c r="AE14" s="32"/>
      <c r="AF14" s="32"/>
      <c r="AG14" s="32"/>
      <c r="AH14" s="32"/>
      <c r="AI14" s="32"/>
      <c r="AJ14" s="32"/>
      <c r="AK14" s="32"/>
      <c r="AL14" s="32"/>
      <c r="AM14" s="32"/>
      <c r="AN14" s="32"/>
      <c r="AO14" s="32"/>
      <c r="AP14" s="33" t="s">
        <v>263</v>
      </c>
      <c r="AQ14" s="33" t="s">
        <v>158</v>
      </c>
      <c r="AR14" s="33"/>
      <c r="AS14" s="33"/>
      <c r="AT14" s="33"/>
      <c r="AU14" s="32"/>
      <c r="AV14" s="32"/>
      <c r="AW14" s="32"/>
      <c r="AX14" s="32"/>
      <c r="AY14" s="32"/>
      <c r="AZ14" s="32"/>
      <c r="BA14" s="32"/>
      <c r="BB14" s="32"/>
      <c r="BC14" s="32"/>
      <c r="BD14" s="32"/>
      <c r="BE14" s="32"/>
      <c r="BF14" s="32"/>
      <c r="BG14" s="32"/>
      <c r="BH14" s="32"/>
      <c r="BI14" s="32"/>
      <c r="BJ14" s="32"/>
      <c r="BK14" s="32"/>
      <c r="BL14" s="32"/>
      <c r="BM14" s="32"/>
      <c r="BN14" s="32"/>
      <c r="BO14" s="33" t="s">
        <v>169</v>
      </c>
      <c r="BP14" s="33" t="s">
        <v>169</v>
      </c>
      <c r="BQ14" s="33"/>
      <c r="BR14" s="33"/>
      <c r="BS14" s="33"/>
      <c r="BT14" s="32"/>
      <c r="BU14" s="32"/>
      <c r="BV14" s="32"/>
      <c r="BW14" s="32"/>
      <c r="BX14" s="32"/>
      <c r="BY14" s="32"/>
      <c r="BZ14" s="32"/>
      <c r="CA14" s="32"/>
      <c r="CB14" s="32"/>
      <c r="CC14" s="32"/>
      <c r="CD14" s="32"/>
      <c r="CE14" s="32"/>
      <c r="CF14" s="32"/>
      <c r="CG14" s="32"/>
      <c r="CH14" s="32"/>
      <c r="CI14" s="32"/>
      <c r="CJ14" s="32"/>
      <c r="CK14" s="32"/>
      <c r="CL14" s="32"/>
      <c r="CM14" s="32"/>
      <c r="CN14" s="33" t="s">
        <v>460</v>
      </c>
      <c r="CO14" s="33" t="s">
        <v>310</v>
      </c>
      <c r="CP14" s="34" t="s">
        <v>144</v>
      </c>
      <c r="CQ14" s="33" t="s">
        <v>145</v>
      </c>
      <c r="CR14" s="33" t="s">
        <v>146</v>
      </c>
      <c r="CS14" s="34" t="s">
        <v>147</v>
      </c>
      <c r="CT14" s="33" t="s">
        <v>153</v>
      </c>
      <c r="CU14" s="33" t="s">
        <v>156</v>
      </c>
      <c r="CV14" s="33" t="s">
        <v>461</v>
      </c>
      <c r="CW14" s="32"/>
      <c r="CX14" s="32"/>
      <c r="CY14" s="32"/>
      <c r="CZ14" s="32"/>
      <c r="DA14" s="32"/>
      <c r="DB14" s="32"/>
      <c r="DC14" s="32" t="s">
        <v>210</v>
      </c>
      <c r="DD14" s="32" t="s">
        <v>211</v>
      </c>
      <c r="DE14" s="32" t="s">
        <v>148</v>
      </c>
      <c r="DF14" s="32" t="s">
        <v>462</v>
      </c>
      <c r="DG14" s="32"/>
      <c r="DH14" s="32"/>
      <c r="DI14" s="32"/>
      <c r="DJ14" s="32"/>
      <c r="DK14" s="32" t="s">
        <v>463</v>
      </c>
      <c r="DL14" s="32"/>
      <c r="DM14" s="32" t="s">
        <v>150</v>
      </c>
      <c r="DN14" s="32"/>
      <c r="DO14" s="32"/>
      <c r="DP14" s="32"/>
      <c r="DQ14" s="32" t="s">
        <v>149</v>
      </c>
      <c r="DR14" s="32" t="s">
        <v>464</v>
      </c>
      <c r="DS14" s="32" t="s">
        <v>464</v>
      </c>
      <c r="DT14" s="32" t="s">
        <v>465</v>
      </c>
      <c r="DU14" s="32" t="s">
        <v>466</v>
      </c>
      <c r="DV14" s="32" t="s">
        <v>467</v>
      </c>
      <c r="DW14" s="32" t="s">
        <v>468</v>
      </c>
      <c r="DX14" s="32" t="s">
        <v>469</v>
      </c>
      <c r="DY14" s="32"/>
      <c r="DZ14" s="32" t="s">
        <v>470</v>
      </c>
      <c r="EA14" s="32">
        <v>400</v>
      </c>
      <c r="EB14" s="32" t="s">
        <v>471</v>
      </c>
      <c r="EC14" s="32"/>
      <c r="ED14" s="32"/>
      <c r="EE14" s="48"/>
      <c r="EF14" s="32" t="s">
        <v>472</v>
      </c>
      <c r="EG14" s="32" t="s">
        <v>473</v>
      </c>
      <c r="EH14" s="32" t="s">
        <v>474</v>
      </c>
      <c r="EI14" s="32">
        <v>400</v>
      </c>
      <c r="EJ14" s="32" t="s">
        <v>475</v>
      </c>
      <c r="EK14" s="32" t="s">
        <v>476</v>
      </c>
      <c r="EL14" s="55" t="s">
        <v>154</v>
      </c>
      <c r="EM14" s="49">
        <f>2284/400</f>
        <v>5.71</v>
      </c>
      <c r="EN14" s="64">
        <f>6236/1200</f>
        <v>5.1966666666666663</v>
      </c>
      <c r="EO14" s="49">
        <f>(400+6236)/1200</f>
        <v>5.53</v>
      </c>
    </row>
    <row r="15" spans="1:145" s="35" customFormat="1" ht="210" x14ac:dyDescent="0.35">
      <c r="A15" s="32" t="s">
        <v>193</v>
      </c>
      <c r="B15" s="32">
        <v>1</v>
      </c>
      <c r="C15" s="32" t="s">
        <v>141</v>
      </c>
      <c r="D15" s="32" t="s">
        <v>369</v>
      </c>
      <c r="E15" s="32" t="s">
        <v>370</v>
      </c>
      <c r="F15" s="37" t="s">
        <v>477</v>
      </c>
      <c r="G15" s="32" t="s">
        <v>423</v>
      </c>
      <c r="H15" s="32" t="s">
        <v>477</v>
      </c>
      <c r="I15" s="32" t="s">
        <v>155</v>
      </c>
      <c r="J15" s="32" t="s">
        <v>151</v>
      </c>
      <c r="K15" s="63" t="s">
        <v>152</v>
      </c>
      <c r="L15" s="63" t="s">
        <v>478</v>
      </c>
      <c r="M15" s="63" t="s">
        <v>478</v>
      </c>
      <c r="N15" s="33" t="s">
        <v>479</v>
      </c>
      <c r="O15" s="33" t="s">
        <v>480</v>
      </c>
      <c r="P15" s="33" t="s">
        <v>481</v>
      </c>
      <c r="Q15" s="33" t="s">
        <v>482</v>
      </c>
      <c r="R15" s="33" t="s">
        <v>483</v>
      </c>
      <c r="S15" s="33"/>
      <c r="T15" s="33"/>
      <c r="U15" s="33"/>
      <c r="V15" s="32"/>
      <c r="W15" s="32"/>
      <c r="X15" s="32"/>
      <c r="Y15" s="32"/>
      <c r="Z15" s="32"/>
      <c r="AA15" s="32"/>
      <c r="AB15" s="32"/>
      <c r="AC15" s="32"/>
      <c r="AD15" s="32"/>
      <c r="AE15" s="32"/>
      <c r="AF15" s="32"/>
      <c r="AG15" s="32"/>
      <c r="AH15" s="32"/>
      <c r="AI15" s="32"/>
      <c r="AJ15" s="32"/>
      <c r="AK15" s="32"/>
      <c r="AL15" s="32"/>
      <c r="AM15" s="32"/>
      <c r="AN15" s="32"/>
      <c r="AO15" s="32"/>
      <c r="AP15" s="33" t="s">
        <v>484</v>
      </c>
      <c r="AQ15" s="33" t="s">
        <v>485</v>
      </c>
      <c r="AR15" s="33"/>
      <c r="AS15" s="33"/>
      <c r="AT15" s="33"/>
      <c r="AU15" s="32"/>
      <c r="AV15" s="32"/>
      <c r="AW15" s="32"/>
      <c r="AX15" s="32"/>
      <c r="AY15" s="32"/>
      <c r="AZ15" s="32"/>
      <c r="BA15" s="32"/>
      <c r="BB15" s="32"/>
      <c r="BC15" s="32"/>
      <c r="BD15" s="32"/>
      <c r="BE15" s="32"/>
      <c r="BF15" s="32"/>
      <c r="BG15" s="32"/>
      <c r="BH15" s="32"/>
      <c r="BI15" s="32"/>
      <c r="BJ15" s="32"/>
      <c r="BK15" s="32"/>
      <c r="BL15" s="32"/>
      <c r="BM15" s="32"/>
      <c r="BN15" s="32"/>
      <c r="BO15" s="33" t="s">
        <v>486</v>
      </c>
      <c r="BP15" s="33" t="s">
        <v>486</v>
      </c>
      <c r="BQ15" s="33"/>
      <c r="BR15" s="33"/>
      <c r="BS15" s="33"/>
      <c r="BT15" s="32"/>
      <c r="BU15" s="32"/>
      <c r="BV15" s="32"/>
      <c r="BW15" s="32"/>
      <c r="BX15" s="32"/>
      <c r="BY15" s="32"/>
      <c r="BZ15" s="32"/>
      <c r="CA15" s="32"/>
      <c r="CB15" s="32"/>
      <c r="CC15" s="32"/>
      <c r="CD15" s="32"/>
      <c r="CE15" s="32"/>
      <c r="CF15" s="32"/>
      <c r="CG15" s="32"/>
      <c r="CH15" s="32"/>
      <c r="CI15" s="32"/>
      <c r="CJ15" s="32"/>
      <c r="CK15" s="32"/>
      <c r="CL15" s="32"/>
      <c r="CM15" s="32"/>
      <c r="CN15" s="33" t="s">
        <v>487</v>
      </c>
      <c r="CO15" s="33" t="s">
        <v>310</v>
      </c>
      <c r="CP15" s="34" t="s">
        <v>144</v>
      </c>
      <c r="CQ15" s="33" t="s">
        <v>145</v>
      </c>
      <c r="CR15" s="33" t="s">
        <v>146</v>
      </c>
      <c r="CS15" s="34" t="s">
        <v>147</v>
      </c>
      <c r="CT15" s="33" t="s">
        <v>153</v>
      </c>
      <c r="CU15" s="33" t="s">
        <v>156</v>
      </c>
      <c r="CV15" s="33" t="s">
        <v>488</v>
      </c>
      <c r="CW15" s="32"/>
      <c r="CX15" s="32"/>
      <c r="CY15" s="32"/>
      <c r="CZ15" s="32"/>
      <c r="DA15" s="32"/>
      <c r="DB15" s="32"/>
      <c r="DC15" s="32" t="s">
        <v>210</v>
      </c>
      <c r="DD15" s="32" t="s">
        <v>211</v>
      </c>
      <c r="DE15" s="32" t="s">
        <v>148</v>
      </c>
      <c r="DF15" s="32" t="s">
        <v>489</v>
      </c>
      <c r="DG15" s="32"/>
      <c r="DH15" s="32"/>
      <c r="DI15" s="32"/>
      <c r="DJ15" s="32"/>
      <c r="DK15" s="32" t="s">
        <v>490</v>
      </c>
      <c r="DL15" s="32"/>
      <c r="DM15" s="32" t="s">
        <v>491</v>
      </c>
      <c r="DN15" s="32"/>
      <c r="DO15" s="32"/>
      <c r="DP15" s="32"/>
      <c r="DQ15" s="32" t="s">
        <v>149</v>
      </c>
      <c r="DR15" s="32" t="s">
        <v>478</v>
      </c>
      <c r="DS15" s="32" t="s">
        <v>478</v>
      </c>
      <c r="DT15" s="32" t="s">
        <v>492</v>
      </c>
      <c r="DU15" s="32" t="s">
        <v>493</v>
      </c>
      <c r="DV15" s="32" t="s">
        <v>493</v>
      </c>
      <c r="DW15" s="32" t="s">
        <v>494</v>
      </c>
      <c r="DX15" s="32" t="s">
        <v>495</v>
      </c>
      <c r="DY15" s="32" t="s">
        <v>496</v>
      </c>
      <c r="DZ15" s="32" t="s">
        <v>494</v>
      </c>
      <c r="EA15" s="32">
        <v>0</v>
      </c>
      <c r="EB15" s="32" t="s">
        <v>497</v>
      </c>
      <c r="EC15" s="32" t="s">
        <v>498</v>
      </c>
      <c r="ED15" s="32"/>
      <c r="EE15" s="32"/>
      <c r="EF15" s="32" t="s">
        <v>499</v>
      </c>
      <c r="EG15" s="32" t="s">
        <v>500</v>
      </c>
      <c r="EH15" s="32" t="s">
        <v>501</v>
      </c>
      <c r="EI15" s="32">
        <v>5</v>
      </c>
      <c r="EJ15" s="32" t="s">
        <v>502</v>
      </c>
      <c r="EK15" s="32" t="s">
        <v>494</v>
      </c>
      <c r="EL15" s="55" t="s">
        <v>154</v>
      </c>
      <c r="EM15" s="49">
        <f>5/5</f>
        <v>1</v>
      </c>
      <c r="EN15" s="64">
        <f>5/5</f>
        <v>1</v>
      </c>
      <c r="EO15" s="49">
        <v>1</v>
      </c>
    </row>
    <row r="16" spans="1:145" s="52" customFormat="1" ht="168" x14ac:dyDescent="0.35">
      <c r="A16" s="32" t="s">
        <v>193</v>
      </c>
      <c r="B16" s="32">
        <v>1</v>
      </c>
      <c r="C16" s="32" t="s">
        <v>141</v>
      </c>
      <c r="D16" s="32" t="s">
        <v>369</v>
      </c>
      <c r="E16" s="32" t="s">
        <v>370</v>
      </c>
      <c r="F16" s="37" t="s">
        <v>503</v>
      </c>
      <c r="G16" s="46" t="s">
        <v>423</v>
      </c>
      <c r="H16" s="32" t="s">
        <v>503</v>
      </c>
      <c r="I16" s="32" t="s">
        <v>155</v>
      </c>
      <c r="J16" s="32" t="s">
        <v>143</v>
      </c>
      <c r="K16" s="63">
        <v>800</v>
      </c>
      <c r="L16" s="63" t="s">
        <v>504</v>
      </c>
      <c r="M16" s="63" t="s">
        <v>505</v>
      </c>
      <c r="N16" s="33" t="s">
        <v>506</v>
      </c>
      <c r="O16" s="33" t="s">
        <v>507</v>
      </c>
      <c r="P16" s="33" t="s">
        <v>508</v>
      </c>
      <c r="Q16" s="33" t="s">
        <v>509</v>
      </c>
      <c r="R16" s="33" t="s">
        <v>510</v>
      </c>
      <c r="S16" s="33"/>
      <c r="T16" s="33"/>
      <c r="U16" s="33"/>
      <c r="V16" s="32"/>
      <c r="W16" s="32"/>
      <c r="X16" s="32"/>
      <c r="Y16" s="32"/>
      <c r="Z16" s="32"/>
      <c r="AA16" s="32"/>
      <c r="AB16" s="32"/>
      <c r="AC16" s="32"/>
      <c r="AD16" s="32"/>
      <c r="AE16" s="32"/>
      <c r="AF16" s="32"/>
      <c r="AG16" s="32"/>
      <c r="AH16" s="32"/>
      <c r="AI16" s="32"/>
      <c r="AJ16" s="32"/>
      <c r="AK16" s="32"/>
      <c r="AL16" s="32"/>
      <c r="AM16" s="32"/>
      <c r="AN16" s="32"/>
      <c r="AO16" s="32"/>
      <c r="AP16" s="33" t="s">
        <v>511</v>
      </c>
      <c r="AQ16" s="33" t="s">
        <v>186</v>
      </c>
      <c r="AR16" s="33"/>
      <c r="AS16" s="33"/>
      <c r="AT16" s="33"/>
      <c r="AU16" s="32"/>
      <c r="AV16" s="32"/>
      <c r="AW16" s="32"/>
      <c r="AX16" s="32"/>
      <c r="AY16" s="32"/>
      <c r="AZ16" s="32"/>
      <c r="BA16" s="32"/>
      <c r="BB16" s="32"/>
      <c r="BC16" s="32"/>
      <c r="BD16" s="32"/>
      <c r="BE16" s="32"/>
      <c r="BF16" s="32"/>
      <c r="BG16" s="32"/>
      <c r="BH16" s="32"/>
      <c r="BI16" s="32"/>
      <c r="BJ16" s="32"/>
      <c r="BK16" s="32"/>
      <c r="BL16" s="32"/>
      <c r="BM16" s="32"/>
      <c r="BN16" s="32"/>
      <c r="BO16" s="33" t="s">
        <v>187</v>
      </c>
      <c r="BP16" s="33" t="s">
        <v>187</v>
      </c>
      <c r="BQ16" s="33"/>
      <c r="BR16" s="33"/>
      <c r="BS16" s="33"/>
      <c r="BT16" s="32"/>
      <c r="BU16" s="32"/>
      <c r="BV16" s="32"/>
      <c r="BW16" s="32"/>
      <c r="BX16" s="32"/>
      <c r="BY16" s="32"/>
      <c r="BZ16" s="32"/>
      <c r="CA16" s="32"/>
      <c r="CB16" s="32"/>
      <c r="CC16" s="32"/>
      <c r="CD16" s="32"/>
      <c r="CE16" s="32"/>
      <c r="CF16" s="32"/>
      <c r="CG16" s="32"/>
      <c r="CH16" s="32"/>
      <c r="CI16" s="32"/>
      <c r="CJ16" s="32"/>
      <c r="CK16" s="32"/>
      <c r="CL16" s="32"/>
      <c r="CM16" s="32"/>
      <c r="CN16" s="33" t="s">
        <v>512</v>
      </c>
      <c r="CO16" s="33" t="s">
        <v>193</v>
      </c>
      <c r="CP16" s="34" t="s">
        <v>144</v>
      </c>
      <c r="CQ16" s="33" t="s">
        <v>145</v>
      </c>
      <c r="CR16" s="33" t="s">
        <v>146</v>
      </c>
      <c r="CS16" s="34" t="s">
        <v>147</v>
      </c>
      <c r="CT16" s="33" t="s">
        <v>153</v>
      </c>
      <c r="CU16" s="33" t="s">
        <v>156</v>
      </c>
      <c r="CV16" s="33" t="s">
        <v>513</v>
      </c>
      <c r="CW16" s="32"/>
      <c r="CX16" s="32"/>
      <c r="CY16" s="32"/>
      <c r="CZ16" s="32"/>
      <c r="DA16" s="32"/>
      <c r="DB16" s="32"/>
      <c r="DC16" s="32" t="s">
        <v>210</v>
      </c>
      <c r="DD16" s="32" t="s">
        <v>211</v>
      </c>
      <c r="DE16" s="32" t="s">
        <v>148</v>
      </c>
      <c r="DF16" s="32" t="s">
        <v>514</v>
      </c>
      <c r="DG16" s="32"/>
      <c r="DH16" s="32"/>
      <c r="DI16" s="32"/>
      <c r="DJ16" s="32"/>
      <c r="DK16" s="32" t="s">
        <v>463</v>
      </c>
      <c r="DL16" s="32"/>
      <c r="DM16" s="32" t="s">
        <v>150</v>
      </c>
      <c r="DN16" s="32"/>
      <c r="DO16" s="32"/>
      <c r="DP16" s="32"/>
      <c r="DQ16" s="32" t="s">
        <v>149</v>
      </c>
      <c r="DR16" s="32" t="s">
        <v>515</v>
      </c>
      <c r="DS16" s="32" t="s">
        <v>516</v>
      </c>
      <c r="DT16" s="32" t="s">
        <v>517</v>
      </c>
      <c r="DU16" s="32" t="s">
        <v>518</v>
      </c>
      <c r="DV16" s="32" t="s">
        <v>519</v>
      </c>
      <c r="DW16" s="32" t="s">
        <v>520</v>
      </c>
      <c r="DX16" s="32" t="s">
        <v>521</v>
      </c>
      <c r="DY16" s="32"/>
      <c r="DZ16" s="32" t="s">
        <v>522</v>
      </c>
      <c r="EA16" s="32">
        <v>800</v>
      </c>
      <c r="EB16" s="32" t="s">
        <v>523</v>
      </c>
      <c r="EC16" s="32"/>
      <c r="ED16" s="32"/>
      <c r="EE16" s="32" t="s">
        <v>524</v>
      </c>
      <c r="EF16" s="32" t="s">
        <v>525</v>
      </c>
      <c r="EG16" s="32" t="s">
        <v>526</v>
      </c>
      <c r="EH16" s="32" t="s">
        <v>527</v>
      </c>
      <c r="EI16" s="32">
        <v>800</v>
      </c>
      <c r="EJ16" s="32" t="s">
        <v>528</v>
      </c>
      <c r="EK16" s="32" t="s">
        <v>529</v>
      </c>
      <c r="EL16" s="56">
        <f>7807/800</f>
        <v>9.7587499999999991</v>
      </c>
      <c r="EM16" s="49">
        <f>26975/3200</f>
        <v>8.4296875</v>
      </c>
      <c r="EN16" s="64">
        <f>50854/9600</f>
        <v>5.2972916666666663</v>
      </c>
      <c r="EO16" s="49">
        <f>(800+50854)/9600</f>
        <v>5.3806250000000002</v>
      </c>
    </row>
    <row r="17" spans="1:145" s="35" customFormat="1" ht="168" x14ac:dyDescent="0.35">
      <c r="A17" s="32" t="s">
        <v>193</v>
      </c>
      <c r="B17" s="32">
        <v>1</v>
      </c>
      <c r="C17" s="32" t="s">
        <v>141</v>
      </c>
      <c r="D17" s="32" t="s">
        <v>369</v>
      </c>
      <c r="E17" s="32" t="s">
        <v>370</v>
      </c>
      <c r="F17" s="37" t="s">
        <v>530</v>
      </c>
      <c r="G17" s="46" t="s">
        <v>423</v>
      </c>
      <c r="H17" s="32" t="s">
        <v>530</v>
      </c>
      <c r="I17" s="32" t="s">
        <v>155</v>
      </c>
      <c r="J17" s="32" t="s">
        <v>143</v>
      </c>
      <c r="K17" s="63" t="s">
        <v>163</v>
      </c>
      <c r="L17" s="63" t="s">
        <v>164</v>
      </c>
      <c r="M17" s="63" t="s">
        <v>165</v>
      </c>
      <c r="N17" s="33" t="s">
        <v>531</v>
      </c>
      <c r="O17" s="33" t="s">
        <v>532</v>
      </c>
      <c r="P17" s="33" t="s">
        <v>179</v>
      </c>
      <c r="Q17" s="33" t="s">
        <v>180</v>
      </c>
      <c r="R17" s="33" t="s">
        <v>533</v>
      </c>
      <c r="S17" s="33"/>
      <c r="T17" s="33"/>
      <c r="U17" s="33"/>
      <c r="V17" s="32"/>
      <c r="W17" s="32"/>
      <c r="X17" s="32"/>
      <c r="Y17" s="32"/>
      <c r="Z17" s="32"/>
      <c r="AA17" s="32"/>
      <c r="AB17" s="32"/>
      <c r="AC17" s="32"/>
      <c r="AD17" s="32"/>
      <c r="AE17" s="32"/>
      <c r="AF17" s="32"/>
      <c r="AG17" s="32"/>
      <c r="AH17" s="32"/>
      <c r="AI17" s="32"/>
      <c r="AJ17" s="32"/>
      <c r="AK17" s="32"/>
      <c r="AL17" s="32"/>
      <c r="AM17" s="32"/>
      <c r="AN17" s="32"/>
      <c r="AO17" s="32"/>
      <c r="AP17" s="33" t="s">
        <v>166</v>
      </c>
      <c r="AQ17" s="33" t="s">
        <v>167</v>
      </c>
      <c r="AR17" s="33"/>
      <c r="AS17" s="33"/>
      <c r="AT17" s="33"/>
      <c r="AU17" s="32"/>
      <c r="AV17" s="32"/>
      <c r="AW17" s="32"/>
      <c r="AX17" s="32"/>
      <c r="AY17" s="32"/>
      <c r="AZ17" s="32"/>
      <c r="BA17" s="32"/>
      <c r="BB17" s="32"/>
      <c r="BC17" s="32"/>
      <c r="BD17" s="32"/>
      <c r="BE17" s="32"/>
      <c r="BF17" s="32"/>
      <c r="BG17" s="32"/>
      <c r="BH17" s="32"/>
      <c r="BI17" s="32"/>
      <c r="BJ17" s="32"/>
      <c r="BK17" s="32"/>
      <c r="BL17" s="32"/>
      <c r="BM17" s="32"/>
      <c r="BN17" s="32"/>
      <c r="BO17" s="33" t="s">
        <v>157</v>
      </c>
      <c r="BP17" s="33" t="s">
        <v>157</v>
      </c>
      <c r="BQ17" s="33"/>
      <c r="BR17" s="33"/>
      <c r="BS17" s="33"/>
      <c r="BT17" s="32"/>
      <c r="BU17" s="32"/>
      <c r="BV17" s="32"/>
      <c r="BW17" s="32"/>
      <c r="BX17" s="32"/>
      <c r="BY17" s="32"/>
      <c r="BZ17" s="32"/>
      <c r="CA17" s="32"/>
      <c r="CB17" s="32"/>
      <c r="CC17" s="32"/>
      <c r="CD17" s="32"/>
      <c r="CE17" s="32"/>
      <c r="CF17" s="32"/>
      <c r="CG17" s="32"/>
      <c r="CH17" s="32"/>
      <c r="CI17" s="32"/>
      <c r="CJ17" s="32"/>
      <c r="CK17" s="32"/>
      <c r="CL17" s="32"/>
      <c r="CM17" s="32"/>
      <c r="CN17" s="33" t="s">
        <v>534</v>
      </c>
      <c r="CO17" s="33" t="s">
        <v>193</v>
      </c>
      <c r="CP17" s="34" t="s">
        <v>144</v>
      </c>
      <c r="CQ17" s="33" t="s">
        <v>145</v>
      </c>
      <c r="CR17" s="33" t="s">
        <v>146</v>
      </c>
      <c r="CS17" s="34" t="s">
        <v>147</v>
      </c>
      <c r="CT17" s="33" t="s">
        <v>153</v>
      </c>
      <c r="CU17" s="33" t="s">
        <v>156</v>
      </c>
      <c r="CV17" s="33" t="s">
        <v>535</v>
      </c>
      <c r="CW17" s="32"/>
      <c r="CX17" s="32"/>
      <c r="CY17" s="32"/>
      <c r="CZ17" s="32"/>
      <c r="DA17" s="32"/>
      <c r="DB17" s="32"/>
      <c r="DC17" s="32" t="s">
        <v>210</v>
      </c>
      <c r="DD17" s="32" t="s">
        <v>211</v>
      </c>
      <c r="DE17" s="32" t="s">
        <v>148</v>
      </c>
      <c r="DF17" s="32" t="s">
        <v>536</v>
      </c>
      <c r="DG17" s="32"/>
      <c r="DH17" s="32"/>
      <c r="DI17" s="32"/>
      <c r="DJ17" s="32"/>
      <c r="DK17" s="32" t="s">
        <v>463</v>
      </c>
      <c r="DL17" s="32"/>
      <c r="DM17" s="32" t="s">
        <v>150</v>
      </c>
      <c r="DN17" s="32"/>
      <c r="DO17" s="32"/>
      <c r="DP17" s="32"/>
      <c r="DQ17" s="32" t="s">
        <v>149</v>
      </c>
      <c r="DR17" s="32" t="s">
        <v>168</v>
      </c>
      <c r="DS17" s="32" t="s">
        <v>164</v>
      </c>
      <c r="DT17" s="32" t="s">
        <v>537</v>
      </c>
      <c r="DU17" s="32" t="s">
        <v>538</v>
      </c>
      <c r="DV17" s="32" t="s">
        <v>539</v>
      </c>
      <c r="DW17" s="32" t="s">
        <v>540</v>
      </c>
      <c r="DX17" s="32" t="s">
        <v>538</v>
      </c>
      <c r="DY17" s="32"/>
      <c r="DZ17" s="32" t="s">
        <v>541</v>
      </c>
      <c r="EA17" s="32">
        <v>3</v>
      </c>
      <c r="EB17" s="32" t="s">
        <v>165</v>
      </c>
      <c r="EC17" s="32"/>
      <c r="ED17" s="32"/>
      <c r="EE17" s="32" t="s">
        <v>524</v>
      </c>
      <c r="EF17" s="32" t="s">
        <v>149</v>
      </c>
      <c r="EG17" s="32" t="s">
        <v>163</v>
      </c>
      <c r="EH17" s="32" t="s">
        <v>264</v>
      </c>
      <c r="EI17" s="32">
        <v>3</v>
      </c>
      <c r="EJ17" s="32" t="s">
        <v>542</v>
      </c>
      <c r="EK17" s="32" t="s">
        <v>543</v>
      </c>
      <c r="EL17" s="56">
        <f>3/3</f>
        <v>1</v>
      </c>
      <c r="EM17" s="39">
        <f>7/12</f>
        <v>0.58333333333333337</v>
      </c>
      <c r="EN17" s="64">
        <f>55/36</f>
        <v>1.5277777777777777</v>
      </c>
      <c r="EO17" s="49">
        <f>(3+55)/36</f>
        <v>1.6111111111111112</v>
      </c>
    </row>
    <row r="18" spans="1:145" s="52" customFormat="1" ht="168" x14ac:dyDescent="0.35">
      <c r="A18" s="32" t="s">
        <v>193</v>
      </c>
      <c r="B18" s="32">
        <v>1</v>
      </c>
      <c r="C18" s="32" t="s">
        <v>141</v>
      </c>
      <c r="D18" s="32" t="s">
        <v>369</v>
      </c>
      <c r="E18" s="32" t="s">
        <v>370</v>
      </c>
      <c r="F18" s="37" t="s">
        <v>544</v>
      </c>
      <c r="G18" s="46" t="s">
        <v>423</v>
      </c>
      <c r="H18" s="32" t="s">
        <v>544</v>
      </c>
      <c r="I18" s="32" t="s">
        <v>155</v>
      </c>
      <c r="J18" s="32" t="s">
        <v>143</v>
      </c>
      <c r="K18" s="63" t="s">
        <v>545</v>
      </c>
      <c r="L18" s="63" t="s">
        <v>546</v>
      </c>
      <c r="M18" s="63" t="s">
        <v>547</v>
      </c>
      <c r="N18" s="33" t="s">
        <v>548</v>
      </c>
      <c r="O18" s="33" t="s">
        <v>549</v>
      </c>
      <c r="P18" s="33" t="s">
        <v>508</v>
      </c>
      <c r="Q18" s="33" t="s">
        <v>509</v>
      </c>
      <c r="R18" s="33" t="s">
        <v>510</v>
      </c>
      <c r="S18" s="33"/>
      <c r="T18" s="33"/>
      <c r="U18" s="33"/>
      <c r="V18" s="32"/>
      <c r="W18" s="32"/>
      <c r="X18" s="32"/>
      <c r="Y18" s="32"/>
      <c r="Z18" s="32"/>
      <c r="AA18" s="32"/>
      <c r="AB18" s="32"/>
      <c r="AC18" s="32"/>
      <c r="AD18" s="32"/>
      <c r="AE18" s="32"/>
      <c r="AF18" s="32"/>
      <c r="AG18" s="32"/>
      <c r="AH18" s="32"/>
      <c r="AI18" s="32"/>
      <c r="AJ18" s="32"/>
      <c r="AK18" s="32"/>
      <c r="AL18" s="32"/>
      <c r="AM18" s="32"/>
      <c r="AN18" s="32"/>
      <c r="AO18" s="32"/>
      <c r="AP18" s="33" t="s">
        <v>511</v>
      </c>
      <c r="AQ18" s="33" t="s">
        <v>186</v>
      </c>
      <c r="AR18" s="33"/>
      <c r="AS18" s="33"/>
      <c r="AT18" s="33"/>
      <c r="AU18" s="32"/>
      <c r="AV18" s="32"/>
      <c r="AW18" s="32"/>
      <c r="AX18" s="32"/>
      <c r="AY18" s="32"/>
      <c r="AZ18" s="32"/>
      <c r="BA18" s="32"/>
      <c r="BB18" s="32"/>
      <c r="BC18" s="32"/>
      <c r="BD18" s="32"/>
      <c r="BE18" s="32"/>
      <c r="BF18" s="32"/>
      <c r="BG18" s="32"/>
      <c r="BH18" s="32"/>
      <c r="BI18" s="32"/>
      <c r="BJ18" s="32"/>
      <c r="BK18" s="32"/>
      <c r="BL18" s="32"/>
      <c r="BM18" s="32"/>
      <c r="BN18" s="32"/>
      <c r="BO18" s="33" t="s">
        <v>187</v>
      </c>
      <c r="BP18" s="33" t="s">
        <v>187</v>
      </c>
      <c r="BQ18" s="33"/>
      <c r="BR18" s="33"/>
      <c r="BS18" s="33"/>
      <c r="BT18" s="32"/>
      <c r="BU18" s="32"/>
      <c r="BV18" s="32"/>
      <c r="BW18" s="32"/>
      <c r="BX18" s="32"/>
      <c r="BY18" s="32"/>
      <c r="BZ18" s="32"/>
      <c r="CA18" s="32"/>
      <c r="CB18" s="32"/>
      <c r="CC18" s="32"/>
      <c r="CD18" s="32"/>
      <c r="CE18" s="32"/>
      <c r="CF18" s="32"/>
      <c r="CG18" s="32"/>
      <c r="CH18" s="32"/>
      <c r="CI18" s="32"/>
      <c r="CJ18" s="32"/>
      <c r="CK18" s="32"/>
      <c r="CL18" s="32"/>
      <c r="CM18" s="32"/>
      <c r="CN18" s="33" t="s">
        <v>512</v>
      </c>
      <c r="CO18" s="33" t="s">
        <v>193</v>
      </c>
      <c r="CP18" s="34" t="s">
        <v>144</v>
      </c>
      <c r="CQ18" s="33" t="s">
        <v>145</v>
      </c>
      <c r="CR18" s="33" t="s">
        <v>146</v>
      </c>
      <c r="CS18" s="34" t="s">
        <v>147</v>
      </c>
      <c r="CT18" s="33" t="s">
        <v>153</v>
      </c>
      <c r="CU18" s="33" t="s">
        <v>156</v>
      </c>
      <c r="CV18" s="33" t="s">
        <v>550</v>
      </c>
      <c r="CW18" s="32"/>
      <c r="CX18" s="32"/>
      <c r="CY18" s="32"/>
      <c r="CZ18" s="32"/>
      <c r="DA18" s="32"/>
      <c r="DB18" s="32"/>
      <c r="DC18" s="32" t="s">
        <v>210</v>
      </c>
      <c r="DD18" s="32" t="s">
        <v>211</v>
      </c>
      <c r="DE18" s="32" t="s">
        <v>148</v>
      </c>
      <c r="DF18" s="32" t="s">
        <v>551</v>
      </c>
      <c r="DG18" s="32"/>
      <c r="DH18" s="32"/>
      <c r="DI18" s="32"/>
      <c r="DJ18" s="32" t="s">
        <v>552</v>
      </c>
      <c r="DK18" s="32" t="s">
        <v>553</v>
      </c>
      <c r="DL18" s="32"/>
      <c r="DM18" s="32" t="s">
        <v>150</v>
      </c>
      <c r="DN18" s="32"/>
      <c r="DO18" s="32"/>
      <c r="DP18" s="32"/>
      <c r="DQ18" s="32" t="s">
        <v>149</v>
      </c>
      <c r="DR18" s="32" t="s">
        <v>554</v>
      </c>
      <c r="DS18" s="32" t="s">
        <v>554</v>
      </c>
      <c r="DT18" s="32" t="s">
        <v>555</v>
      </c>
      <c r="DU18" s="32" t="s">
        <v>556</v>
      </c>
      <c r="DV18" s="32" t="s">
        <v>557</v>
      </c>
      <c r="DW18" s="32" t="s">
        <v>558</v>
      </c>
      <c r="DX18" s="32" t="s">
        <v>559</v>
      </c>
      <c r="DY18" s="32"/>
      <c r="DZ18" s="32" t="s">
        <v>560</v>
      </c>
      <c r="EA18" s="32">
        <v>125</v>
      </c>
      <c r="EB18" s="32" t="s">
        <v>561</v>
      </c>
      <c r="EC18" s="32"/>
      <c r="ED18" s="32"/>
      <c r="EE18" s="32" t="s">
        <v>524</v>
      </c>
      <c r="EF18" s="32" t="s">
        <v>149</v>
      </c>
      <c r="EG18" s="32" t="s">
        <v>562</v>
      </c>
      <c r="EH18" s="32" t="s">
        <v>563</v>
      </c>
      <c r="EI18" s="32">
        <v>125</v>
      </c>
      <c r="EJ18" s="32" t="s">
        <v>564</v>
      </c>
      <c r="EK18" s="32" t="s">
        <v>565</v>
      </c>
      <c r="EL18" s="56">
        <f>1043/125</f>
        <v>8.3439999999999994</v>
      </c>
      <c r="EM18" s="49">
        <f>4831/500</f>
        <v>9.6620000000000008</v>
      </c>
      <c r="EN18" s="64">
        <f>8667/1500</f>
        <v>5.7779999999999996</v>
      </c>
      <c r="EO18" s="49">
        <f>(125+8667)/1500</f>
        <v>5.8613333333333335</v>
      </c>
    </row>
    <row r="19" spans="1:145" s="35" customFormat="1" ht="399" x14ac:dyDescent="0.35">
      <c r="A19" s="32" t="s">
        <v>193</v>
      </c>
      <c r="B19" s="32">
        <v>1</v>
      </c>
      <c r="C19" s="32" t="s">
        <v>141</v>
      </c>
      <c r="D19" s="32" t="s">
        <v>566</v>
      </c>
      <c r="E19" s="32" t="s">
        <v>567</v>
      </c>
      <c r="F19" s="32" t="s">
        <v>568</v>
      </c>
      <c r="G19" s="50" t="s">
        <v>569</v>
      </c>
      <c r="H19" s="32" t="s">
        <v>568</v>
      </c>
      <c r="I19" s="32" t="s">
        <v>155</v>
      </c>
      <c r="J19" s="32" t="s">
        <v>151</v>
      </c>
      <c r="K19" s="33" t="s">
        <v>152</v>
      </c>
      <c r="L19" s="33" t="s">
        <v>570</v>
      </c>
      <c r="M19" s="33" t="s">
        <v>571</v>
      </c>
      <c r="N19" s="33" t="s">
        <v>572</v>
      </c>
      <c r="O19" s="33" t="s">
        <v>573</v>
      </c>
      <c r="P19" s="33" t="s">
        <v>574</v>
      </c>
      <c r="Q19" s="33" t="s">
        <v>575</v>
      </c>
      <c r="R19" s="33" t="s">
        <v>576</v>
      </c>
      <c r="S19" s="33"/>
      <c r="T19" s="33"/>
      <c r="U19" s="32"/>
      <c r="V19" s="32"/>
      <c r="W19" s="32"/>
      <c r="X19" s="32"/>
      <c r="Y19" s="32"/>
      <c r="Z19" s="32"/>
      <c r="AA19" s="32"/>
      <c r="AB19" s="32"/>
      <c r="AC19" s="32"/>
      <c r="AD19" s="32"/>
      <c r="AE19" s="32"/>
      <c r="AF19" s="32"/>
      <c r="AG19" s="32"/>
      <c r="AH19" s="32"/>
      <c r="AI19" s="32"/>
      <c r="AJ19" s="32"/>
      <c r="AK19" s="32"/>
      <c r="AL19" s="32"/>
      <c r="AM19" s="32"/>
      <c r="AN19" s="32"/>
      <c r="AO19" s="32"/>
      <c r="AP19" s="33" t="s">
        <v>577</v>
      </c>
      <c r="AQ19" s="33" t="s">
        <v>578</v>
      </c>
      <c r="AR19" s="33"/>
      <c r="AS19" s="33"/>
      <c r="AT19" s="32"/>
      <c r="AU19" s="32"/>
      <c r="AV19" s="32"/>
      <c r="AW19" s="32"/>
      <c r="AX19" s="32"/>
      <c r="AY19" s="32"/>
      <c r="AZ19" s="32"/>
      <c r="BA19" s="32"/>
      <c r="BB19" s="32"/>
      <c r="BC19" s="32"/>
      <c r="BD19" s="32"/>
      <c r="BE19" s="32"/>
      <c r="BF19" s="32"/>
      <c r="BG19" s="32"/>
      <c r="BH19" s="32"/>
      <c r="BI19" s="32"/>
      <c r="BJ19" s="32"/>
      <c r="BK19" s="32"/>
      <c r="BL19" s="32"/>
      <c r="BM19" s="32"/>
      <c r="BN19" s="32"/>
      <c r="BO19" s="33" t="s">
        <v>579</v>
      </c>
      <c r="BP19" s="33" t="s">
        <v>579</v>
      </c>
      <c r="BQ19" s="33"/>
      <c r="BR19" s="33"/>
      <c r="BS19" s="32"/>
      <c r="BT19" s="32"/>
      <c r="BU19" s="32"/>
      <c r="BV19" s="32"/>
      <c r="BW19" s="32"/>
      <c r="BX19" s="32"/>
      <c r="BY19" s="32"/>
      <c r="BZ19" s="32"/>
      <c r="CA19" s="32"/>
      <c r="CB19" s="32"/>
      <c r="CC19" s="32"/>
      <c r="CD19" s="32"/>
      <c r="CE19" s="32"/>
      <c r="CF19" s="32"/>
      <c r="CG19" s="32"/>
      <c r="CH19" s="32"/>
      <c r="CI19" s="32"/>
      <c r="CJ19" s="32"/>
      <c r="CK19" s="32"/>
      <c r="CL19" s="32"/>
      <c r="CM19" s="32"/>
      <c r="CN19" s="33" t="s">
        <v>580</v>
      </c>
      <c r="CO19" s="33" t="s">
        <v>310</v>
      </c>
      <c r="CP19" s="34" t="s">
        <v>144</v>
      </c>
      <c r="CQ19" s="33" t="s">
        <v>145</v>
      </c>
      <c r="CR19" s="33" t="s">
        <v>146</v>
      </c>
      <c r="CS19" s="34" t="s">
        <v>147</v>
      </c>
      <c r="CT19" s="33" t="s">
        <v>153</v>
      </c>
      <c r="CU19" s="33" t="s">
        <v>156</v>
      </c>
      <c r="CV19" s="33" t="s">
        <v>581</v>
      </c>
      <c r="CW19" s="32" t="s">
        <v>582</v>
      </c>
      <c r="CX19" s="32"/>
      <c r="CY19" s="32"/>
      <c r="CZ19" s="32"/>
      <c r="DA19" s="32"/>
      <c r="DB19" s="32"/>
      <c r="DC19" s="32" t="s">
        <v>210</v>
      </c>
      <c r="DD19" s="32" t="s">
        <v>211</v>
      </c>
      <c r="DE19" s="32" t="s">
        <v>148</v>
      </c>
      <c r="DF19" s="32" t="s">
        <v>172</v>
      </c>
      <c r="DG19" s="32"/>
      <c r="DH19" s="32"/>
      <c r="DI19" s="32"/>
      <c r="DJ19" s="32"/>
      <c r="DK19" s="32" t="s">
        <v>281</v>
      </c>
      <c r="DL19" s="32"/>
      <c r="DM19" s="32" t="s">
        <v>583</v>
      </c>
      <c r="DN19" s="32"/>
      <c r="DO19" s="32"/>
      <c r="DP19" s="32"/>
      <c r="DQ19" s="41" t="s">
        <v>584</v>
      </c>
      <c r="DR19" s="41" t="s">
        <v>570</v>
      </c>
      <c r="DS19" s="41" t="s">
        <v>570</v>
      </c>
      <c r="DT19" s="32" t="s">
        <v>585</v>
      </c>
      <c r="DU19" s="41" t="s">
        <v>586</v>
      </c>
      <c r="DV19" s="41" t="s">
        <v>586</v>
      </c>
      <c r="DW19" s="41" t="s">
        <v>586</v>
      </c>
      <c r="DX19" s="41" t="s">
        <v>570</v>
      </c>
      <c r="DY19" s="41"/>
      <c r="DZ19" s="41" t="s">
        <v>586</v>
      </c>
      <c r="EA19" s="41">
        <v>1</v>
      </c>
      <c r="EB19" s="41" t="s">
        <v>570</v>
      </c>
      <c r="EC19" s="41"/>
      <c r="ED19" s="41"/>
      <c r="EE19" s="48"/>
      <c r="EF19" s="48" t="s">
        <v>149</v>
      </c>
      <c r="EG19" s="32">
        <v>0</v>
      </c>
      <c r="EH19" s="32" t="s">
        <v>501</v>
      </c>
      <c r="EI19" s="41" t="s">
        <v>570</v>
      </c>
      <c r="EJ19" s="41" t="s">
        <v>570</v>
      </c>
      <c r="EK19" s="41" t="s">
        <v>587</v>
      </c>
      <c r="EL19" s="55" t="s">
        <v>154</v>
      </c>
      <c r="EM19" s="51">
        <f>0/1</f>
        <v>0</v>
      </c>
      <c r="EN19" s="61">
        <f>2/3</f>
        <v>0.66666666666666663</v>
      </c>
      <c r="EO19" s="49">
        <f>3/3</f>
        <v>1</v>
      </c>
    </row>
    <row r="20" spans="1:145" s="52" customFormat="1" ht="357" x14ac:dyDescent="0.35">
      <c r="A20" s="32" t="s">
        <v>193</v>
      </c>
      <c r="B20" s="32">
        <v>1</v>
      </c>
      <c r="C20" s="32" t="s">
        <v>141</v>
      </c>
      <c r="D20" s="32" t="s">
        <v>566</v>
      </c>
      <c r="E20" s="32" t="s">
        <v>567</v>
      </c>
      <c r="F20" s="37" t="s">
        <v>588</v>
      </c>
      <c r="G20" s="46" t="s">
        <v>569</v>
      </c>
      <c r="H20" s="32" t="s">
        <v>588</v>
      </c>
      <c r="I20" s="32" t="s">
        <v>155</v>
      </c>
      <c r="J20" s="32" t="s">
        <v>143</v>
      </c>
      <c r="K20" s="33" t="s">
        <v>589</v>
      </c>
      <c r="L20" s="33" t="s">
        <v>590</v>
      </c>
      <c r="M20" s="33" t="s">
        <v>591</v>
      </c>
      <c r="N20" s="33" t="s">
        <v>592</v>
      </c>
      <c r="O20" s="33" t="s">
        <v>593</v>
      </c>
      <c r="P20" s="33" t="s">
        <v>594</v>
      </c>
      <c r="Q20" s="33" t="s">
        <v>595</v>
      </c>
      <c r="R20" s="33" t="s">
        <v>596</v>
      </c>
      <c r="S20" s="33"/>
      <c r="T20" s="33"/>
      <c r="U20" s="32"/>
      <c r="V20" s="32"/>
      <c r="W20" s="32"/>
      <c r="X20" s="32"/>
      <c r="Y20" s="32"/>
      <c r="Z20" s="32"/>
      <c r="AA20" s="32"/>
      <c r="AB20" s="32"/>
      <c r="AC20" s="32"/>
      <c r="AD20" s="32"/>
      <c r="AE20" s="32"/>
      <c r="AF20" s="32"/>
      <c r="AG20" s="32"/>
      <c r="AH20" s="32"/>
      <c r="AI20" s="32"/>
      <c r="AJ20" s="32"/>
      <c r="AK20" s="32"/>
      <c r="AL20" s="32"/>
      <c r="AM20" s="32"/>
      <c r="AN20" s="32"/>
      <c r="AO20" s="32"/>
      <c r="AP20" s="33" t="s">
        <v>597</v>
      </c>
      <c r="AQ20" s="33" t="s">
        <v>598</v>
      </c>
      <c r="AR20" s="33"/>
      <c r="AS20" s="33"/>
      <c r="AT20" s="32"/>
      <c r="AU20" s="32"/>
      <c r="AV20" s="32"/>
      <c r="AW20" s="32"/>
      <c r="AX20" s="32"/>
      <c r="AY20" s="32"/>
      <c r="AZ20" s="32"/>
      <c r="BA20" s="32"/>
      <c r="BB20" s="32"/>
      <c r="BC20" s="32"/>
      <c r="BD20" s="32"/>
      <c r="BE20" s="32"/>
      <c r="BF20" s="32"/>
      <c r="BG20" s="32"/>
      <c r="BH20" s="32"/>
      <c r="BI20" s="32"/>
      <c r="BJ20" s="32"/>
      <c r="BK20" s="32"/>
      <c r="BL20" s="32"/>
      <c r="BM20" s="32"/>
      <c r="BN20" s="32"/>
      <c r="BO20" s="33" t="s">
        <v>599</v>
      </c>
      <c r="BP20" s="33" t="s">
        <v>599</v>
      </c>
      <c r="BQ20" s="33"/>
      <c r="BR20" s="33"/>
      <c r="BS20" s="32"/>
      <c r="BT20" s="32"/>
      <c r="BU20" s="32"/>
      <c r="BV20" s="32"/>
      <c r="BW20" s="32"/>
      <c r="BX20" s="32"/>
      <c r="BY20" s="32"/>
      <c r="BZ20" s="32"/>
      <c r="CA20" s="32"/>
      <c r="CB20" s="32"/>
      <c r="CC20" s="32"/>
      <c r="CD20" s="32"/>
      <c r="CE20" s="32"/>
      <c r="CF20" s="32"/>
      <c r="CG20" s="32"/>
      <c r="CH20" s="32"/>
      <c r="CI20" s="32"/>
      <c r="CJ20" s="32"/>
      <c r="CK20" s="32"/>
      <c r="CL20" s="32"/>
      <c r="CM20" s="32"/>
      <c r="CN20" s="33" t="s">
        <v>600</v>
      </c>
      <c r="CO20" s="33" t="s">
        <v>310</v>
      </c>
      <c r="CP20" s="34" t="s">
        <v>144</v>
      </c>
      <c r="CQ20" s="33" t="s">
        <v>145</v>
      </c>
      <c r="CR20" s="33" t="s">
        <v>146</v>
      </c>
      <c r="CS20" s="34" t="s">
        <v>147</v>
      </c>
      <c r="CT20" s="33" t="s">
        <v>153</v>
      </c>
      <c r="CU20" s="33" t="s">
        <v>156</v>
      </c>
      <c r="CV20" s="33" t="s">
        <v>601</v>
      </c>
      <c r="CW20" s="32"/>
      <c r="CX20" s="32"/>
      <c r="CY20" s="32"/>
      <c r="CZ20" s="32"/>
      <c r="DA20" s="32"/>
      <c r="DB20" s="32"/>
      <c r="DC20" s="32" t="s">
        <v>210</v>
      </c>
      <c r="DD20" s="32" t="s">
        <v>211</v>
      </c>
      <c r="DE20" s="32" t="s">
        <v>148</v>
      </c>
      <c r="DF20" s="32" t="s">
        <v>602</v>
      </c>
      <c r="DG20" s="32"/>
      <c r="DH20" s="32"/>
      <c r="DI20" s="32"/>
      <c r="DJ20" s="32"/>
      <c r="DK20" s="32" t="s">
        <v>603</v>
      </c>
      <c r="DL20" s="32"/>
      <c r="DM20" s="32" t="s">
        <v>150</v>
      </c>
      <c r="DN20" s="32"/>
      <c r="DO20" s="32"/>
      <c r="DP20" s="32"/>
      <c r="DQ20" s="32" t="s">
        <v>175</v>
      </c>
      <c r="DR20" s="32" t="s">
        <v>604</v>
      </c>
      <c r="DS20" s="32" t="s">
        <v>604</v>
      </c>
      <c r="DT20" s="32" t="s">
        <v>605</v>
      </c>
      <c r="DU20" s="32" t="s">
        <v>606</v>
      </c>
      <c r="DV20" s="32" t="s">
        <v>607</v>
      </c>
      <c r="DW20" s="32" t="s">
        <v>608</v>
      </c>
      <c r="DX20" s="32" t="s">
        <v>609</v>
      </c>
      <c r="DY20" s="32"/>
      <c r="DZ20" s="32" t="s">
        <v>610</v>
      </c>
      <c r="EA20" s="32">
        <v>450</v>
      </c>
      <c r="EB20" s="32" t="s">
        <v>611</v>
      </c>
      <c r="EC20" s="32"/>
      <c r="ED20" s="32"/>
      <c r="EE20" s="38" t="s">
        <v>448</v>
      </c>
      <c r="EF20" s="38" t="s">
        <v>612</v>
      </c>
      <c r="EG20" s="32" t="s">
        <v>613</v>
      </c>
      <c r="EH20" s="38" t="s">
        <v>501</v>
      </c>
      <c r="EI20" s="32" t="s">
        <v>150</v>
      </c>
      <c r="EJ20" s="32" t="s">
        <v>614</v>
      </c>
      <c r="EK20" s="32" t="s">
        <v>615</v>
      </c>
      <c r="EL20" s="56">
        <f>1220/450</f>
        <v>2.7111111111111112</v>
      </c>
      <c r="EM20" s="49">
        <f>3649/1800</f>
        <v>2.027222222222222</v>
      </c>
      <c r="EN20" s="64">
        <f>11243/5400</f>
        <v>2.0820370370370371</v>
      </c>
      <c r="EO20" s="53"/>
    </row>
    <row r="21" spans="1:145" s="35" customFormat="1" ht="294" x14ac:dyDescent="0.35">
      <c r="A21" s="32" t="s">
        <v>193</v>
      </c>
      <c r="B21" s="32">
        <v>1</v>
      </c>
      <c r="C21" s="32" t="s">
        <v>141</v>
      </c>
      <c r="D21" s="32" t="s">
        <v>566</v>
      </c>
      <c r="E21" s="32" t="s">
        <v>567</v>
      </c>
      <c r="F21" s="32" t="s">
        <v>616</v>
      </c>
      <c r="G21" s="50" t="s">
        <v>617</v>
      </c>
      <c r="H21" s="32" t="s">
        <v>616</v>
      </c>
      <c r="I21" s="32" t="s">
        <v>155</v>
      </c>
      <c r="J21" s="32" t="s">
        <v>151</v>
      </c>
      <c r="K21" s="32" t="s">
        <v>152</v>
      </c>
      <c r="L21" s="33" t="s">
        <v>570</v>
      </c>
      <c r="M21" s="33" t="s">
        <v>571</v>
      </c>
      <c r="N21" s="33" t="s">
        <v>618</v>
      </c>
      <c r="O21" s="33" t="s">
        <v>619</v>
      </c>
      <c r="P21" s="33" t="s">
        <v>574</v>
      </c>
      <c r="Q21" s="33" t="s">
        <v>620</v>
      </c>
      <c r="R21" s="33" t="s">
        <v>621</v>
      </c>
      <c r="S21" s="33"/>
      <c r="T21" s="33"/>
      <c r="U21" s="32"/>
      <c r="V21" s="32"/>
      <c r="W21" s="32"/>
      <c r="X21" s="32"/>
      <c r="Y21" s="32"/>
      <c r="Z21" s="32"/>
      <c r="AA21" s="32"/>
      <c r="AB21" s="32"/>
      <c r="AC21" s="32"/>
      <c r="AD21" s="32"/>
      <c r="AE21" s="32"/>
      <c r="AF21" s="32"/>
      <c r="AG21" s="32"/>
      <c r="AH21" s="32"/>
      <c r="AI21" s="32"/>
      <c r="AJ21" s="32"/>
      <c r="AK21" s="32"/>
      <c r="AL21" s="32"/>
      <c r="AM21" s="32"/>
      <c r="AN21" s="32"/>
      <c r="AO21" s="32"/>
      <c r="AP21" s="33" t="s">
        <v>622</v>
      </c>
      <c r="AQ21" s="33" t="s">
        <v>623</v>
      </c>
      <c r="AR21" s="32"/>
      <c r="AS21" s="32"/>
      <c r="AT21" s="32"/>
      <c r="AU21" s="32"/>
      <c r="AV21" s="32"/>
      <c r="AW21" s="32"/>
      <c r="AX21" s="32"/>
      <c r="AY21" s="32"/>
      <c r="AZ21" s="32"/>
      <c r="BA21" s="32"/>
      <c r="BB21" s="32"/>
      <c r="BC21" s="32"/>
      <c r="BD21" s="32"/>
      <c r="BE21" s="32"/>
      <c r="BF21" s="32"/>
      <c r="BG21" s="32"/>
      <c r="BH21" s="32"/>
      <c r="BI21" s="32"/>
      <c r="BJ21" s="32"/>
      <c r="BK21" s="32"/>
      <c r="BL21" s="32"/>
      <c r="BM21" s="32"/>
      <c r="BN21" s="32"/>
      <c r="BO21" s="33" t="s">
        <v>579</v>
      </c>
      <c r="BP21" s="33" t="s">
        <v>579</v>
      </c>
      <c r="BQ21" s="32"/>
      <c r="BR21" s="32"/>
      <c r="BS21" s="32"/>
      <c r="BT21" s="32"/>
      <c r="BU21" s="32"/>
      <c r="BV21" s="32"/>
      <c r="BW21" s="32"/>
      <c r="BX21" s="32"/>
      <c r="BY21" s="32"/>
      <c r="BZ21" s="32"/>
      <c r="CA21" s="32"/>
      <c r="CB21" s="32"/>
      <c r="CC21" s="32"/>
      <c r="CD21" s="32"/>
      <c r="CE21" s="32"/>
      <c r="CF21" s="32"/>
      <c r="CG21" s="32"/>
      <c r="CH21" s="32"/>
      <c r="CI21" s="32"/>
      <c r="CJ21" s="32"/>
      <c r="CK21" s="32"/>
      <c r="CL21" s="32"/>
      <c r="CM21" s="32"/>
      <c r="CN21" s="33" t="s">
        <v>624</v>
      </c>
      <c r="CO21" s="33" t="s">
        <v>310</v>
      </c>
      <c r="CP21" s="34" t="s">
        <v>144</v>
      </c>
      <c r="CQ21" s="33" t="s">
        <v>145</v>
      </c>
      <c r="CR21" s="33" t="s">
        <v>146</v>
      </c>
      <c r="CS21" s="34" t="s">
        <v>147</v>
      </c>
      <c r="CT21" s="33" t="s">
        <v>153</v>
      </c>
      <c r="CU21" s="33" t="s">
        <v>156</v>
      </c>
      <c r="CV21" s="33" t="s">
        <v>625</v>
      </c>
      <c r="CW21" s="32" t="s">
        <v>626</v>
      </c>
      <c r="CX21" s="32"/>
      <c r="CY21" s="32"/>
      <c r="CZ21" s="32"/>
      <c r="DA21" s="32"/>
      <c r="DB21" s="32"/>
      <c r="DC21" s="32" t="s">
        <v>210</v>
      </c>
      <c r="DD21" s="32" t="s">
        <v>211</v>
      </c>
      <c r="DE21" s="32" t="s">
        <v>148</v>
      </c>
      <c r="DF21" s="32" t="s">
        <v>627</v>
      </c>
      <c r="DG21" s="32"/>
      <c r="DH21" s="32" t="s">
        <v>312</v>
      </c>
      <c r="DI21" s="32"/>
      <c r="DJ21" s="32"/>
      <c r="DK21" s="32" t="s">
        <v>281</v>
      </c>
      <c r="DL21" s="32"/>
      <c r="DM21" s="32" t="s">
        <v>361</v>
      </c>
      <c r="DN21" s="32"/>
      <c r="DO21" s="32"/>
      <c r="DP21" s="32"/>
      <c r="DQ21" s="32" t="s">
        <v>628</v>
      </c>
      <c r="DR21" s="32" t="s">
        <v>570</v>
      </c>
      <c r="DS21" s="32" t="s">
        <v>629</v>
      </c>
      <c r="DT21" s="32" t="s">
        <v>630</v>
      </c>
      <c r="DU21" s="32" t="s">
        <v>629</v>
      </c>
      <c r="DV21" s="32" t="s">
        <v>629</v>
      </c>
      <c r="DW21" s="32" t="s">
        <v>631</v>
      </c>
      <c r="DX21" s="32" t="s">
        <v>632</v>
      </c>
      <c r="DY21" s="32"/>
      <c r="DZ21" s="32" t="s">
        <v>633</v>
      </c>
      <c r="EA21" s="32">
        <v>1</v>
      </c>
      <c r="EB21" s="32" t="s">
        <v>634</v>
      </c>
      <c r="EC21" s="32" t="s">
        <v>635</v>
      </c>
      <c r="ED21" s="38">
        <v>3500000</v>
      </c>
      <c r="EE21" s="43"/>
      <c r="EF21" s="43" t="s">
        <v>149</v>
      </c>
      <c r="EG21" s="44">
        <v>0</v>
      </c>
      <c r="EH21" s="43" t="s">
        <v>150</v>
      </c>
      <c r="EI21" s="32" t="s">
        <v>150</v>
      </c>
      <c r="EJ21" s="38" t="s">
        <v>587</v>
      </c>
      <c r="EK21" s="32" t="s">
        <v>636</v>
      </c>
      <c r="EL21" s="55" t="s">
        <v>154</v>
      </c>
      <c r="EM21" s="49">
        <f>2/1</f>
        <v>2</v>
      </c>
      <c r="EN21" s="64">
        <f>6/3</f>
        <v>2</v>
      </c>
      <c r="EO21" s="47"/>
    </row>
    <row r="22" spans="1:145" s="35" customFormat="1" ht="315" x14ac:dyDescent="0.35">
      <c r="A22" s="32" t="s">
        <v>193</v>
      </c>
      <c r="B22" s="32">
        <v>1</v>
      </c>
      <c r="C22" s="32" t="s">
        <v>141</v>
      </c>
      <c r="D22" s="32" t="s">
        <v>566</v>
      </c>
      <c r="E22" s="32" t="s">
        <v>567</v>
      </c>
      <c r="F22" s="32" t="s">
        <v>637</v>
      </c>
      <c r="G22" s="50" t="s">
        <v>638</v>
      </c>
      <c r="H22" s="32" t="s">
        <v>637</v>
      </c>
      <c r="I22" s="32" t="s">
        <v>155</v>
      </c>
      <c r="J22" s="32" t="s">
        <v>151</v>
      </c>
      <c r="K22" s="32" t="s">
        <v>152</v>
      </c>
      <c r="L22" s="33" t="s">
        <v>570</v>
      </c>
      <c r="M22" s="33" t="s">
        <v>571</v>
      </c>
      <c r="N22" s="33" t="s">
        <v>639</v>
      </c>
      <c r="O22" s="33" t="s">
        <v>640</v>
      </c>
      <c r="P22" s="33" t="s">
        <v>641</v>
      </c>
      <c r="Q22" s="33" t="s">
        <v>642</v>
      </c>
      <c r="R22" s="33" t="s">
        <v>643</v>
      </c>
      <c r="S22" s="33"/>
      <c r="T22" s="33"/>
      <c r="U22" s="32"/>
      <c r="V22" s="32"/>
      <c r="W22" s="32"/>
      <c r="X22" s="32"/>
      <c r="Y22" s="32"/>
      <c r="Z22" s="32"/>
      <c r="AA22" s="32"/>
      <c r="AB22" s="32"/>
      <c r="AC22" s="32"/>
      <c r="AD22" s="32"/>
      <c r="AE22" s="32"/>
      <c r="AF22" s="32"/>
      <c r="AG22" s="32"/>
      <c r="AH22" s="32"/>
      <c r="AI22" s="32"/>
      <c r="AJ22" s="32"/>
      <c r="AK22" s="32"/>
      <c r="AL22" s="32"/>
      <c r="AM22" s="32"/>
      <c r="AN22" s="32"/>
      <c r="AO22" s="32"/>
      <c r="AP22" s="33" t="s">
        <v>644</v>
      </c>
      <c r="AQ22" s="33" t="s">
        <v>645</v>
      </c>
      <c r="AR22" s="32"/>
      <c r="AS22" s="32"/>
      <c r="AT22" s="32"/>
      <c r="AU22" s="32"/>
      <c r="AV22" s="32"/>
      <c r="AW22" s="32"/>
      <c r="AX22" s="32"/>
      <c r="AY22" s="32"/>
      <c r="AZ22" s="32"/>
      <c r="BA22" s="32"/>
      <c r="BB22" s="32"/>
      <c r="BC22" s="32"/>
      <c r="BD22" s="32"/>
      <c r="BE22" s="32"/>
      <c r="BF22" s="32"/>
      <c r="BG22" s="32"/>
      <c r="BH22" s="32"/>
      <c r="BI22" s="32"/>
      <c r="BJ22" s="32"/>
      <c r="BK22" s="32"/>
      <c r="BL22" s="32"/>
      <c r="BM22" s="32"/>
      <c r="BN22" s="32"/>
      <c r="BO22" s="33" t="s">
        <v>646</v>
      </c>
      <c r="BP22" s="33" t="s">
        <v>646</v>
      </c>
      <c r="BQ22" s="32"/>
      <c r="BR22" s="32"/>
      <c r="BS22" s="32"/>
      <c r="BT22" s="32"/>
      <c r="BU22" s="32"/>
      <c r="BV22" s="32"/>
      <c r="BW22" s="32"/>
      <c r="BX22" s="32"/>
      <c r="BY22" s="32"/>
      <c r="BZ22" s="32"/>
      <c r="CA22" s="32"/>
      <c r="CB22" s="32"/>
      <c r="CC22" s="32"/>
      <c r="CD22" s="32"/>
      <c r="CE22" s="32"/>
      <c r="CF22" s="32"/>
      <c r="CG22" s="32"/>
      <c r="CH22" s="32"/>
      <c r="CI22" s="32"/>
      <c r="CJ22" s="32"/>
      <c r="CK22" s="32"/>
      <c r="CL22" s="32"/>
      <c r="CM22" s="32"/>
      <c r="CN22" s="33" t="s">
        <v>647</v>
      </c>
      <c r="CO22" s="33" t="s">
        <v>310</v>
      </c>
      <c r="CP22" s="34" t="s">
        <v>144</v>
      </c>
      <c r="CQ22" s="33" t="s">
        <v>145</v>
      </c>
      <c r="CR22" s="33" t="s">
        <v>146</v>
      </c>
      <c r="CS22" s="34" t="s">
        <v>147</v>
      </c>
      <c r="CT22" s="33" t="s">
        <v>153</v>
      </c>
      <c r="CU22" s="33" t="s">
        <v>156</v>
      </c>
      <c r="CV22" s="33" t="s">
        <v>648</v>
      </c>
      <c r="CW22" s="32"/>
      <c r="CX22" s="32"/>
      <c r="CY22" s="32"/>
      <c r="CZ22" s="32"/>
      <c r="DA22" s="32"/>
      <c r="DB22" s="32"/>
      <c r="DC22" s="32" t="s">
        <v>210</v>
      </c>
      <c r="DD22" s="32" t="s">
        <v>211</v>
      </c>
      <c r="DE22" s="32" t="s">
        <v>148</v>
      </c>
      <c r="DF22" s="32" t="s">
        <v>172</v>
      </c>
      <c r="DG22" s="32"/>
      <c r="DH22" s="32"/>
      <c r="DI22" s="32"/>
      <c r="DJ22" s="32"/>
      <c r="DK22" s="32" t="s">
        <v>281</v>
      </c>
      <c r="DL22" s="32"/>
      <c r="DM22" s="32" t="s">
        <v>583</v>
      </c>
      <c r="DN22" s="32"/>
      <c r="DO22" s="32"/>
      <c r="DP22" s="32"/>
      <c r="DQ22" s="32" t="s">
        <v>649</v>
      </c>
      <c r="DR22" s="32" t="s">
        <v>650</v>
      </c>
      <c r="DS22" s="32" t="s">
        <v>651</v>
      </c>
      <c r="DT22" s="32" t="s">
        <v>652</v>
      </c>
      <c r="DU22" s="32" t="s">
        <v>586</v>
      </c>
      <c r="DV22" s="32" t="s">
        <v>586</v>
      </c>
      <c r="DW22" s="32" t="s">
        <v>586</v>
      </c>
      <c r="DX22" s="32" t="s">
        <v>653</v>
      </c>
      <c r="DY22" s="32"/>
      <c r="DZ22" s="32" t="s">
        <v>586</v>
      </c>
      <c r="EA22" s="32">
        <v>1</v>
      </c>
      <c r="EB22" s="32" t="s">
        <v>653</v>
      </c>
      <c r="EC22" s="32"/>
      <c r="ED22" s="32"/>
      <c r="EE22" s="43"/>
      <c r="EF22" s="43" t="s">
        <v>183</v>
      </c>
      <c r="EG22" s="32">
        <v>0</v>
      </c>
      <c r="EH22" s="38" t="s">
        <v>150</v>
      </c>
      <c r="EI22" s="32">
        <v>1</v>
      </c>
      <c r="EJ22" s="32" t="s">
        <v>570</v>
      </c>
      <c r="EK22" s="32" t="s">
        <v>654</v>
      </c>
      <c r="EL22" s="55" t="s">
        <v>154</v>
      </c>
      <c r="EM22" s="49">
        <f>1/1</f>
        <v>1</v>
      </c>
      <c r="EN22" s="64">
        <f>3/3</f>
        <v>1</v>
      </c>
      <c r="EO22" s="49">
        <f>(1+3)/3</f>
        <v>1.3333333333333333</v>
      </c>
    </row>
    <row r="23" spans="1:145" s="35" customFormat="1" ht="294" x14ac:dyDescent="0.35">
      <c r="A23" s="32" t="s">
        <v>193</v>
      </c>
      <c r="B23" s="32">
        <v>1</v>
      </c>
      <c r="C23" s="32" t="s">
        <v>141</v>
      </c>
      <c r="D23" s="32" t="s">
        <v>566</v>
      </c>
      <c r="E23" s="32" t="s">
        <v>567</v>
      </c>
      <c r="F23" s="32" t="s">
        <v>655</v>
      </c>
      <c r="G23" s="50" t="s">
        <v>656</v>
      </c>
      <c r="H23" s="32" t="s">
        <v>655</v>
      </c>
      <c r="I23" s="32" t="s">
        <v>155</v>
      </c>
      <c r="J23" s="32" t="s">
        <v>151</v>
      </c>
      <c r="K23" s="32" t="s">
        <v>152</v>
      </c>
      <c r="L23" s="33" t="s">
        <v>657</v>
      </c>
      <c r="M23" s="33" t="s">
        <v>657</v>
      </c>
      <c r="N23" s="33" t="s">
        <v>658</v>
      </c>
      <c r="O23" s="33" t="s">
        <v>659</v>
      </c>
      <c r="P23" s="33" t="s">
        <v>660</v>
      </c>
      <c r="Q23" s="33" t="s">
        <v>661</v>
      </c>
      <c r="R23" s="33" t="s">
        <v>662</v>
      </c>
      <c r="S23" s="33"/>
      <c r="T23" s="33"/>
      <c r="U23" s="32"/>
      <c r="V23" s="32"/>
      <c r="W23" s="32"/>
      <c r="X23" s="32"/>
      <c r="Y23" s="32"/>
      <c r="Z23" s="32"/>
      <c r="AA23" s="32"/>
      <c r="AB23" s="32"/>
      <c r="AC23" s="32"/>
      <c r="AD23" s="32"/>
      <c r="AE23" s="32"/>
      <c r="AF23" s="32"/>
      <c r="AG23" s="32"/>
      <c r="AH23" s="32"/>
      <c r="AI23" s="32"/>
      <c r="AJ23" s="32"/>
      <c r="AK23" s="32"/>
      <c r="AL23" s="32"/>
      <c r="AM23" s="32"/>
      <c r="AN23" s="32"/>
      <c r="AO23" s="32"/>
      <c r="AP23" s="33" t="s">
        <v>663</v>
      </c>
      <c r="AQ23" s="33" t="s">
        <v>664</v>
      </c>
      <c r="AR23" s="32"/>
      <c r="AS23" s="32"/>
      <c r="AT23" s="32"/>
      <c r="AU23" s="32"/>
      <c r="AV23" s="32"/>
      <c r="AW23" s="32"/>
      <c r="AX23" s="32"/>
      <c r="AY23" s="32"/>
      <c r="AZ23" s="32"/>
      <c r="BA23" s="32"/>
      <c r="BB23" s="32"/>
      <c r="BC23" s="32"/>
      <c r="BD23" s="32"/>
      <c r="BE23" s="32"/>
      <c r="BF23" s="32"/>
      <c r="BG23" s="32"/>
      <c r="BH23" s="32"/>
      <c r="BI23" s="32"/>
      <c r="BJ23" s="32"/>
      <c r="BK23" s="32"/>
      <c r="BL23" s="32"/>
      <c r="BM23" s="32"/>
      <c r="BN23" s="32"/>
      <c r="BO23" s="33" t="s">
        <v>665</v>
      </c>
      <c r="BP23" s="33" t="s">
        <v>665</v>
      </c>
      <c r="BQ23" s="32"/>
      <c r="BR23" s="32"/>
      <c r="BS23" s="32"/>
      <c r="BT23" s="32"/>
      <c r="BU23" s="32"/>
      <c r="BV23" s="32"/>
      <c r="BW23" s="32"/>
      <c r="BX23" s="32"/>
      <c r="BY23" s="32"/>
      <c r="BZ23" s="32"/>
      <c r="CA23" s="32"/>
      <c r="CB23" s="32"/>
      <c r="CC23" s="32"/>
      <c r="CD23" s="32"/>
      <c r="CE23" s="32"/>
      <c r="CF23" s="32"/>
      <c r="CG23" s="32"/>
      <c r="CH23" s="32"/>
      <c r="CI23" s="32"/>
      <c r="CJ23" s="32"/>
      <c r="CK23" s="32"/>
      <c r="CL23" s="32"/>
      <c r="CM23" s="32"/>
      <c r="CN23" s="33" t="s">
        <v>666</v>
      </c>
      <c r="CO23" s="33" t="s">
        <v>310</v>
      </c>
      <c r="CP23" s="34" t="s">
        <v>144</v>
      </c>
      <c r="CQ23" s="33" t="s">
        <v>145</v>
      </c>
      <c r="CR23" s="33" t="s">
        <v>146</v>
      </c>
      <c r="CS23" s="34" t="s">
        <v>147</v>
      </c>
      <c r="CT23" s="33" t="s">
        <v>153</v>
      </c>
      <c r="CU23" s="33" t="s">
        <v>156</v>
      </c>
      <c r="CV23" s="33" t="s">
        <v>667</v>
      </c>
      <c r="CW23" s="32" t="s">
        <v>668</v>
      </c>
      <c r="CX23" s="32"/>
      <c r="CY23" s="32"/>
      <c r="CZ23" s="32"/>
      <c r="DA23" s="32"/>
      <c r="DB23" s="32"/>
      <c r="DC23" s="32" t="s">
        <v>210</v>
      </c>
      <c r="DD23" s="32" t="s">
        <v>211</v>
      </c>
      <c r="DE23" s="32" t="s">
        <v>148</v>
      </c>
      <c r="DF23" s="32" t="s">
        <v>669</v>
      </c>
      <c r="DG23" s="32"/>
      <c r="DH23" s="32"/>
      <c r="DI23" s="32"/>
      <c r="DJ23" s="32"/>
      <c r="DK23" s="32" t="s">
        <v>670</v>
      </c>
      <c r="DL23" s="32"/>
      <c r="DM23" s="32" t="s">
        <v>671</v>
      </c>
      <c r="DN23" s="32"/>
      <c r="DO23" s="32"/>
      <c r="DP23" s="32"/>
      <c r="DQ23" s="32" t="s">
        <v>672</v>
      </c>
      <c r="DR23" s="32" t="s">
        <v>673</v>
      </c>
      <c r="DS23" s="32" t="s">
        <v>674</v>
      </c>
      <c r="DT23" s="32" t="s">
        <v>675</v>
      </c>
      <c r="DU23" s="32" t="s">
        <v>676</v>
      </c>
      <c r="DV23" s="32" t="s">
        <v>676</v>
      </c>
      <c r="DW23" s="32" t="s">
        <v>676</v>
      </c>
      <c r="DX23" s="32" t="s">
        <v>677</v>
      </c>
      <c r="DY23" s="32"/>
      <c r="DZ23" s="32" t="s">
        <v>676</v>
      </c>
      <c r="EA23" s="32">
        <v>0</v>
      </c>
      <c r="EB23" s="32" t="s">
        <v>678</v>
      </c>
      <c r="EC23" s="32" t="s">
        <v>679</v>
      </c>
      <c r="ED23" s="32"/>
      <c r="EE23" s="32" t="s">
        <v>680</v>
      </c>
      <c r="EF23" s="32" t="s">
        <v>681</v>
      </c>
      <c r="EG23" s="32">
        <v>0</v>
      </c>
      <c r="EH23" s="32" t="s">
        <v>150</v>
      </c>
      <c r="EI23" s="32" t="s">
        <v>150</v>
      </c>
      <c r="EJ23" s="32" t="s">
        <v>682</v>
      </c>
      <c r="EK23" s="32" t="s">
        <v>682</v>
      </c>
      <c r="EL23" s="55" t="s">
        <v>154</v>
      </c>
      <c r="EM23" s="49">
        <f>51/50</f>
        <v>1.02</v>
      </c>
      <c r="EN23" s="64">
        <f>51/50</f>
        <v>1.02</v>
      </c>
      <c r="EO23" s="36"/>
    </row>
    <row r="24" spans="1:145" s="35" customFormat="1" ht="378" x14ac:dyDescent="0.35">
      <c r="A24" s="32" t="s">
        <v>193</v>
      </c>
      <c r="B24" s="32">
        <v>1</v>
      </c>
      <c r="C24" s="32" t="s">
        <v>141</v>
      </c>
      <c r="D24" s="32" t="s">
        <v>566</v>
      </c>
      <c r="E24" s="32" t="s">
        <v>567</v>
      </c>
      <c r="F24" s="32" t="s">
        <v>683</v>
      </c>
      <c r="G24" s="50" t="s">
        <v>684</v>
      </c>
      <c r="H24" s="32" t="s">
        <v>683</v>
      </c>
      <c r="I24" s="32" t="s">
        <v>155</v>
      </c>
      <c r="J24" s="32" t="s">
        <v>151</v>
      </c>
      <c r="K24" s="33" t="s">
        <v>152</v>
      </c>
      <c r="L24" s="33" t="s">
        <v>685</v>
      </c>
      <c r="M24" s="33" t="s">
        <v>686</v>
      </c>
      <c r="N24" s="33" t="s">
        <v>687</v>
      </c>
      <c r="O24" s="33" t="s">
        <v>688</v>
      </c>
      <c r="P24" s="33" t="s">
        <v>660</v>
      </c>
      <c r="Q24" s="33" t="s">
        <v>689</v>
      </c>
      <c r="R24" s="33" t="s">
        <v>690</v>
      </c>
      <c r="S24" s="33"/>
      <c r="T24" s="33"/>
      <c r="U24" s="32"/>
      <c r="V24" s="32"/>
      <c r="W24" s="32"/>
      <c r="X24" s="32"/>
      <c r="Y24" s="32"/>
      <c r="Z24" s="32"/>
      <c r="AA24" s="32"/>
      <c r="AB24" s="32"/>
      <c r="AC24" s="32"/>
      <c r="AD24" s="32"/>
      <c r="AE24" s="32"/>
      <c r="AF24" s="32"/>
      <c r="AG24" s="32"/>
      <c r="AH24" s="32"/>
      <c r="AI24" s="32"/>
      <c r="AJ24" s="32"/>
      <c r="AK24" s="32"/>
      <c r="AL24" s="32"/>
      <c r="AM24" s="32"/>
      <c r="AN24" s="32"/>
      <c r="AO24" s="32"/>
      <c r="AP24" s="33" t="s">
        <v>691</v>
      </c>
      <c r="AQ24" s="33" t="s">
        <v>692</v>
      </c>
      <c r="AR24" s="32"/>
      <c r="AS24" s="32"/>
      <c r="AT24" s="32"/>
      <c r="AU24" s="32"/>
      <c r="AV24" s="32"/>
      <c r="AW24" s="32"/>
      <c r="AX24" s="32"/>
      <c r="AY24" s="32"/>
      <c r="AZ24" s="32"/>
      <c r="BA24" s="32"/>
      <c r="BB24" s="32"/>
      <c r="BC24" s="32"/>
      <c r="BD24" s="32"/>
      <c r="BE24" s="32"/>
      <c r="BF24" s="32"/>
      <c r="BG24" s="32"/>
      <c r="BH24" s="32"/>
      <c r="BI24" s="32"/>
      <c r="BJ24" s="32"/>
      <c r="BK24" s="32"/>
      <c r="BL24" s="32"/>
      <c r="BM24" s="32"/>
      <c r="BN24" s="32"/>
      <c r="BO24" s="32" t="s">
        <v>693</v>
      </c>
      <c r="BP24" s="32" t="s">
        <v>693</v>
      </c>
      <c r="BQ24" s="32"/>
      <c r="BR24" s="32"/>
      <c r="BS24" s="32"/>
      <c r="BT24" s="32"/>
      <c r="BU24" s="32"/>
      <c r="BV24" s="32"/>
      <c r="BW24" s="32"/>
      <c r="BX24" s="32"/>
      <c r="BY24" s="32"/>
      <c r="BZ24" s="32"/>
      <c r="CA24" s="32"/>
      <c r="CB24" s="32"/>
      <c r="CC24" s="32"/>
      <c r="CD24" s="32"/>
      <c r="CE24" s="32"/>
      <c r="CF24" s="32"/>
      <c r="CG24" s="32"/>
      <c r="CH24" s="32"/>
      <c r="CI24" s="32"/>
      <c r="CJ24" s="32"/>
      <c r="CK24" s="32"/>
      <c r="CL24" s="32"/>
      <c r="CM24" s="32"/>
      <c r="CN24" s="33" t="s">
        <v>694</v>
      </c>
      <c r="CO24" s="33" t="s">
        <v>310</v>
      </c>
      <c r="CP24" s="34" t="s">
        <v>144</v>
      </c>
      <c r="CQ24" s="33" t="s">
        <v>145</v>
      </c>
      <c r="CR24" s="33" t="s">
        <v>146</v>
      </c>
      <c r="CS24" s="34" t="s">
        <v>147</v>
      </c>
      <c r="CT24" s="33" t="s">
        <v>153</v>
      </c>
      <c r="CU24" s="33" t="s">
        <v>156</v>
      </c>
      <c r="CV24" s="33" t="s">
        <v>695</v>
      </c>
      <c r="CW24" s="32"/>
      <c r="CX24" s="32"/>
      <c r="CY24" s="32"/>
      <c r="CZ24" s="32"/>
      <c r="DA24" s="32"/>
      <c r="DB24" s="32"/>
      <c r="DC24" s="32" t="s">
        <v>210</v>
      </c>
      <c r="DD24" s="32" t="s">
        <v>211</v>
      </c>
      <c r="DE24" s="32" t="s">
        <v>148</v>
      </c>
      <c r="DF24" s="32" t="s">
        <v>696</v>
      </c>
      <c r="DG24" s="32"/>
      <c r="DH24" s="32"/>
      <c r="DI24" s="32"/>
      <c r="DJ24" s="32"/>
      <c r="DK24" s="32" t="s">
        <v>281</v>
      </c>
      <c r="DL24" s="32"/>
      <c r="DM24" s="32" t="s">
        <v>150</v>
      </c>
      <c r="DN24" s="32"/>
      <c r="DO24" s="32"/>
      <c r="DP24" s="32"/>
      <c r="DQ24" s="65" t="s">
        <v>697</v>
      </c>
      <c r="DR24" s="32" t="s">
        <v>698</v>
      </c>
      <c r="DS24" s="65" t="s">
        <v>697</v>
      </c>
      <c r="DT24" s="65" t="s">
        <v>699</v>
      </c>
      <c r="DU24" s="65" t="s">
        <v>700</v>
      </c>
      <c r="DV24" s="65" t="s">
        <v>701</v>
      </c>
      <c r="DW24" s="65" t="s">
        <v>697</v>
      </c>
      <c r="DX24" s="65" t="s">
        <v>702</v>
      </c>
      <c r="DY24" s="65"/>
      <c r="DZ24" s="65" t="s">
        <v>703</v>
      </c>
      <c r="EA24" s="65">
        <v>3</v>
      </c>
      <c r="EB24" s="65" t="s">
        <v>704</v>
      </c>
      <c r="EC24" s="65"/>
      <c r="ED24" s="65"/>
      <c r="EE24" s="66"/>
      <c r="EF24" s="66" t="s">
        <v>149</v>
      </c>
      <c r="EG24" s="65" t="s">
        <v>705</v>
      </c>
      <c r="EH24" s="65" t="s">
        <v>706</v>
      </c>
      <c r="EI24" s="32" t="s">
        <v>150</v>
      </c>
      <c r="EJ24" s="65" t="s">
        <v>707</v>
      </c>
      <c r="EK24" s="65" t="s">
        <v>708</v>
      </c>
      <c r="EL24" s="55" t="s">
        <v>154</v>
      </c>
      <c r="EM24" s="39">
        <f>27/3</f>
        <v>9</v>
      </c>
      <c r="EN24" s="64">
        <f>45/9</f>
        <v>5</v>
      </c>
      <c r="EO24" s="36"/>
    </row>
    <row r="25" spans="1:145" s="35" customFormat="1" ht="399" x14ac:dyDescent="0.35">
      <c r="A25" s="32" t="s">
        <v>193</v>
      </c>
      <c r="B25" s="32">
        <v>1</v>
      </c>
      <c r="C25" s="32" t="s">
        <v>141</v>
      </c>
      <c r="D25" s="32" t="s">
        <v>709</v>
      </c>
      <c r="E25" s="32" t="s">
        <v>710</v>
      </c>
      <c r="F25" s="32" t="s">
        <v>711</v>
      </c>
      <c r="G25" s="42" t="s">
        <v>712</v>
      </c>
      <c r="H25" s="32" t="s">
        <v>711</v>
      </c>
      <c r="I25" s="32" t="s">
        <v>155</v>
      </c>
      <c r="J25" s="32" t="s">
        <v>143</v>
      </c>
      <c r="K25" s="33" t="s">
        <v>713</v>
      </c>
      <c r="L25" s="33" t="s">
        <v>714</v>
      </c>
      <c r="M25" s="33" t="s">
        <v>715</v>
      </c>
      <c r="N25" s="33" t="s">
        <v>716</v>
      </c>
      <c r="O25" s="33" t="s">
        <v>717</v>
      </c>
      <c r="P25" s="33" t="s">
        <v>718</v>
      </c>
      <c r="Q25" s="33" t="s">
        <v>719</v>
      </c>
      <c r="R25" s="33" t="s">
        <v>720</v>
      </c>
      <c r="S25" s="33"/>
      <c r="T25" s="33"/>
      <c r="U25" s="32"/>
      <c r="V25" s="32"/>
      <c r="W25" s="32"/>
      <c r="X25" s="32"/>
      <c r="Y25" s="32"/>
      <c r="Z25" s="32"/>
      <c r="AA25" s="32"/>
      <c r="AB25" s="32"/>
      <c r="AC25" s="32"/>
      <c r="AD25" s="32"/>
      <c r="AE25" s="32"/>
      <c r="AF25" s="32"/>
      <c r="AG25" s="32"/>
      <c r="AH25" s="32"/>
      <c r="AI25" s="32"/>
      <c r="AJ25" s="32"/>
      <c r="AK25" s="32"/>
      <c r="AL25" s="32"/>
      <c r="AM25" s="32"/>
      <c r="AN25" s="32"/>
      <c r="AO25" s="32"/>
      <c r="AP25" s="33" t="s">
        <v>721</v>
      </c>
      <c r="AQ25" s="33" t="s">
        <v>722</v>
      </c>
      <c r="AR25" s="33"/>
      <c r="AS25" s="33"/>
      <c r="AT25" s="32"/>
      <c r="AU25" s="32"/>
      <c r="AV25" s="32"/>
      <c r="AW25" s="32"/>
      <c r="AX25" s="32"/>
      <c r="AY25" s="32"/>
      <c r="AZ25" s="32"/>
      <c r="BA25" s="32"/>
      <c r="BB25" s="32"/>
      <c r="BC25" s="32"/>
      <c r="BD25" s="32"/>
      <c r="BE25" s="32"/>
      <c r="BF25" s="32"/>
      <c r="BG25" s="32"/>
      <c r="BH25" s="32"/>
      <c r="BI25" s="32"/>
      <c r="BJ25" s="32"/>
      <c r="BK25" s="32"/>
      <c r="BL25" s="32"/>
      <c r="BM25" s="32"/>
      <c r="BN25" s="32"/>
      <c r="BO25" s="33" t="s">
        <v>723</v>
      </c>
      <c r="BP25" s="33" t="s">
        <v>723</v>
      </c>
      <c r="BQ25" s="33"/>
      <c r="BR25" s="33"/>
      <c r="BS25" s="32"/>
      <c r="BT25" s="32"/>
      <c r="BU25" s="32"/>
      <c r="BV25" s="32"/>
      <c r="BW25" s="32"/>
      <c r="BX25" s="32"/>
      <c r="BY25" s="32"/>
      <c r="BZ25" s="32"/>
      <c r="CA25" s="32"/>
      <c r="CB25" s="32"/>
      <c r="CC25" s="32"/>
      <c r="CD25" s="32"/>
      <c r="CE25" s="32"/>
      <c r="CF25" s="32"/>
      <c r="CG25" s="32"/>
      <c r="CH25" s="32"/>
      <c r="CI25" s="32"/>
      <c r="CJ25" s="32"/>
      <c r="CK25" s="32"/>
      <c r="CL25" s="32"/>
      <c r="CM25" s="32"/>
      <c r="CN25" s="33" t="s">
        <v>724</v>
      </c>
      <c r="CO25" s="33" t="s">
        <v>310</v>
      </c>
      <c r="CP25" s="34" t="s">
        <v>144</v>
      </c>
      <c r="CQ25" s="33" t="s">
        <v>145</v>
      </c>
      <c r="CR25" s="33" t="s">
        <v>146</v>
      </c>
      <c r="CS25" s="34" t="s">
        <v>147</v>
      </c>
      <c r="CT25" s="33" t="s">
        <v>153</v>
      </c>
      <c r="CU25" s="33" t="s">
        <v>156</v>
      </c>
      <c r="CV25" s="33" t="s">
        <v>725</v>
      </c>
      <c r="CW25" s="32" t="s">
        <v>726</v>
      </c>
      <c r="CX25" s="32" t="s">
        <v>727</v>
      </c>
      <c r="CY25" s="32"/>
      <c r="CZ25" s="32"/>
      <c r="DA25" s="32"/>
      <c r="DB25" s="32"/>
      <c r="DC25" s="32" t="s">
        <v>210</v>
      </c>
      <c r="DD25" s="32" t="s">
        <v>211</v>
      </c>
      <c r="DE25" s="32" t="s">
        <v>148</v>
      </c>
      <c r="DF25" s="32" t="s">
        <v>728</v>
      </c>
      <c r="DG25" s="32"/>
      <c r="DH25" s="32"/>
      <c r="DI25" s="32"/>
      <c r="DJ25" s="32" t="s">
        <v>729</v>
      </c>
      <c r="DK25" s="32" t="s">
        <v>730</v>
      </c>
      <c r="DL25" s="32"/>
      <c r="DM25" s="32" t="s">
        <v>150</v>
      </c>
      <c r="DN25" s="32"/>
      <c r="DO25" s="32"/>
      <c r="DP25" s="32"/>
      <c r="DQ25" s="32" t="s">
        <v>731</v>
      </c>
      <c r="DR25" s="32" t="s">
        <v>732</v>
      </c>
      <c r="DS25" s="32" t="s">
        <v>733</v>
      </c>
      <c r="DT25" s="32" t="s">
        <v>734</v>
      </c>
      <c r="DU25" s="32" t="s">
        <v>735</v>
      </c>
      <c r="DV25" s="32" t="s">
        <v>735</v>
      </c>
      <c r="DW25" s="32" t="s">
        <v>736</v>
      </c>
      <c r="DX25" s="32" t="s">
        <v>737</v>
      </c>
      <c r="DY25" s="32" t="s">
        <v>738</v>
      </c>
      <c r="DZ25" s="32" t="s">
        <v>736</v>
      </c>
      <c r="EA25" s="32">
        <v>2</v>
      </c>
      <c r="EB25" s="32" t="s">
        <v>739</v>
      </c>
      <c r="EC25" s="32" t="s">
        <v>740</v>
      </c>
      <c r="ED25" s="38">
        <v>31098978.940000001</v>
      </c>
      <c r="EE25" s="43"/>
      <c r="EF25" s="38" t="s">
        <v>741</v>
      </c>
      <c r="EG25" s="67" t="s">
        <v>742</v>
      </c>
      <c r="EH25" s="38" t="s">
        <v>743</v>
      </c>
      <c r="EI25" s="67">
        <v>2</v>
      </c>
      <c r="EJ25" s="67" t="s">
        <v>744</v>
      </c>
      <c r="EK25" s="32" t="s">
        <v>745</v>
      </c>
      <c r="EL25" s="62">
        <f>3/2</f>
        <v>1.5</v>
      </c>
      <c r="EM25" s="59">
        <f>5/10</f>
        <v>0.5</v>
      </c>
      <c r="EN25" s="64">
        <f>29/30</f>
        <v>0.96666666666666667</v>
      </c>
      <c r="EO25" s="49">
        <f>(2+29)/30</f>
        <v>1.0333333333333334</v>
      </c>
    </row>
    <row r="26" spans="1:145" s="35" customFormat="1" ht="231" x14ac:dyDescent="0.35">
      <c r="A26" s="32" t="s">
        <v>193</v>
      </c>
      <c r="B26" s="32">
        <v>1</v>
      </c>
      <c r="C26" s="32" t="s">
        <v>141</v>
      </c>
      <c r="D26" s="32" t="s">
        <v>709</v>
      </c>
      <c r="E26" s="32" t="s">
        <v>710</v>
      </c>
      <c r="F26" s="32" t="s">
        <v>746</v>
      </c>
      <c r="G26" s="50" t="s">
        <v>747</v>
      </c>
      <c r="H26" s="32" t="s">
        <v>746</v>
      </c>
      <c r="I26" s="32" t="s">
        <v>155</v>
      </c>
      <c r="J26" s="32" t="s">
        <v>151</v>
      </c>
      <c r="K26" s="32" t="s">
        <v>152</v>
      </c>
      <c r="L26" s="33" t="s">
        <v>748</v>
      </c>
      <c r="M26" s="33" t="s">
        <v>749</v>
      </c>
      <c r="N26" s="33" t="s">
        <v>750</v>
      </c>
      <c r="O26" s="33" t="s">
        <v>751</v>
      </c>
      <c r="P26" s="33" t="s">
        <v>752</v>
      </c>
      <c r="Q26" s="33" t="s">
        <v>753</v>
      </c>
      <c r="R26" s="33" t="s">
        <v>754</v>
      </c>
      <c r="S26" s="33"/>
      <c r="T26" s="33"/>
      <c r="U26" s="33"/>
      <c r="V26" s="32"/>
      <c r="W26" s="32"/>
      <c r="X26" s="32"/>
      <c r="Y26" s="32"/>
      <c r="Z26" s="32"/>
      <c r="AA26" s="32"/>
      <c r="AB26" s="32"/>
      <c r="AC26" s="32"/>
      <c r="AD26" s="32"/>
      <c r="AE26" s="32"/>
      <c r="AF26" s="32"/>
      <c r="AG26" s="32"/>
      <c r="AH26" s="32"/>
      <c r="AI26" s="32"/>
      <c r="AJ26" s="32"/>
      <c r="AK26" s="32"/>
      <c r="AL26" s="32"/>
      <c r="AM26" s="32"/>
      <c r="AN26" s="32"/>
      <c r="AO26" s="32"/>
      <c r="AP26" s="33" t="s">
        <v>173</v>
      </c>
      <c r="AQ26" s="33" t="s">
        <v>755</v>
      </c>
      <c r="AR26" s="33"/>
      <c r="AS26" s="33"/>
      <c r="AT26" s="33"/>
      <c r="AU26" s="32"/>
      <c r="AV26" s="32"/>
      <c r="AW26" s="32"/>
      <c r="AX26" s="32"/>
      <c r="AY26" s="32"/>
      <c r="AZ26" s="32"/>
      <c r="BA26" s="32"/>
      <c r="BB26" s="32"/>
      <c r="BC26" s="32"/>
      <c r="BD26" s="32"/>
      <c r="BE26" s="32"/>
      <c r="BF26" s="32"/>
      <c r="BG26" s="32"/>
      <c r="BH26" s="32"/>
      <c r="BI26" s="32"/>
      <c r="BJ26" s="32"/>
      <c r="BK26" s="32"/>
      <c r="BL26" s="32"/>
      <c r="BM26" s="32"/>
      <c r="BN26" s="32"/>
      <c r="BO26" s="33" t="s">
        <v>756</v>
      </c>
      <c r="BP26" s="33" t="s">
        <v>756</v>
      </c>
      <c r="BQ26" s="33"/>
      <c r="BR26" s="33"/>
      <c r="BS26" s="33"/>
      <c r="BT26" s="32"/>
      <c r="BU26" s="32"/>
      <c r="BV26" s="32"/>
      <c r="BW26" s="32"/>
      <c r="BX26" s="32"/>
      <c r="BY26" s="32"/>
      <c r="BZ26" s="32"/>
      <c r="CA26" s="32"/>
      <c r="CB26" s="32"/>
      <c r="CC26" s="32"/>
      <c r="CD26" s="32"/>
      <c r="CE26" s="32"/>
      <c r="CF26" s="32"/>
      <c r="CG26" s="32"/>
      <c r="CH26" s="32"/>
      <c r="CI26" s="32"/>
      <c r="CJ26" s="32"/>
      <c r="CK26" s="32"/>
      <c r="CL26" s="32"/>
      <c r="CM26" s="32"/>
      <c r="CN26" s="33" t="s">
        <v>757</v>
      </c>
      <c r="CO26" s="33" t="s">
        <v>310</v>
      </c>
      <c r="CP26" s="34" t="s">
        <v>144</v>
      </c>
      <c r="CQ26" s="33" t="s">
        <v>145</v>
      </c>
      <c r="CR26" s="33" t="s">
        <v>146</v>
      </c>
      <c r="CS26" s="34" t="s">
        <v>147</v>
      </c>
      <c r="CT26" s="33" t="s">
        <v>153</v>
      </c>
      <c r="CU26" s="33" t="s">
        <v>156</v>
      </c>
      <c r="CV26" s="33" t="s">
        <v>758</v>
      </c>
      <c r="CW26" s="32"/>
      <c r="CX26" s="32"/>
      <c r="CY26" s="32"/>
      <c r="CZ26" s="32"/>
      <c r="DA26" s="32"/>
      <c r="DB26" s="32"/>
      <c r="DC26" s="32" t="s">
        <v>210</v>
      </c>
      <c r="DD26" s="32" t="s">
        <v>211</v>
      </c>
      <c r="DE26" s="32" t="s">
        <v>148</v>
      </c>
      <c r="DF26" s="32" t="s">
        <v>172</v>
      </c>
      <c r="DG26" s="32"/>
      <c r="DH26" s="32"/>
      <c r="DI26" s="32"/>
      <c r="DJ26" s="32"/>
      <c r="DK26" s="32" t="s">
        <v>281</v>
      </c>
      <c r="DL26" s="32"/>
      <c r="DM26" s="32" t="s">
        <v>583</v>
      </c>
      <c r="DN26" s="32"/>
      <c r="DO26" s="32"/>
      <c r="DP26" s="32"/>
      <c r="DQ26" s="32" t="s">
        <v>759</v>
      </c>
      <c r="DR26" s="32" t="s">
        <v>162</v>
      </c>
      <c r="DS26" s="32" t="s">
        <v>760</v>
      </c>
      <c r="DT26" s="32"/>
      <c r="DU26" s="32" t="s">
        <v>760</v>
      </c>
      <c r="DV26" s="32" t="s">
        <v>760</v>
      </c>
      <c r="DW26" s="32" t="s">
        <v>760</v>
      </c>
      <c r="DX26" s="32" t="s">
        <v>760</v>
      </c>
      <c r="DY26" s="32"/>
      <c r="DZ26" s="32" t="s">
        <v>760</v>
      </c>
      <c r="EA26" s="32">
        <v>1</v>
      </c>
      <c r="EB26" s="32"/>
      <c r="EC26" s="32"/>
      <c r="ED26" s="32"/>
      <c r="EE26" s="48"/>
      <c r="EF26" s="48" t="s">
        <v>149</v>
      </c>
      <c r="EG26" s="32" t="s">
        <v>748</v>
      </c>
      <c r="EH26" s="38" t="s">
        <v>743</v>
      </c>
      <c r="EI26" s="32" t="s">
        <v>150</v>
      </c>
      <c r="EJ26" s="32" t="s">
        <v>761</v>
      </c>
      <c r="EK26" s="32" t="s">
        <v>761</v>
      </c>
      <c r="EL26" s="55" t="s">
        <v>154</v>
      </c>
      <c r="EM26" s="49">
        <f>2/1</f>
        <v>2</v>
      </c>
      <c r="EN26" s="61">
        <f>2/3</f>
        <v>0.66666666666666663</v>
      </c>
      <c r="EO26" s="36"/>
    </row>
    <row r="27" spans="1:145" s="35" customFormat="1" ht="336" x14ac:dyDescent="0.35">
      <c r="A27" s="32" t="s">
        <v>193</v>
      </c>
      <c r="B27" s="32">
        <v>1</v>
      </c>
      <c r="C27" s="32" t="s">
        <v>141</v>
      </c>
      <c r="D27" s="32" t="s">
        <v>762</v>
      </c>
      <c r="E27" s="32" t="s">
        <v>763</v>
      </c>
      <c r="F27" s="32" t="s">
        <v>764</v>
      </c>
      <c r="G27" s="42" t="s">
        <v>765</v>
      </c>
      <c r="H27" s="32" t="s">
        <v>764</v>
      </c>
      <c r="I27" s="32" t="s">
        <v>155</v>
      </c>
      <c r="J27" s="32" t="s">
        <v>143</v>
      </c>
      <c r="K27" s="33" t="s">
        <v>168</v>
      </c>
      <c r="L27" s="33" t="s">
        <v>766</v>
      </c>
      <c r="M27" s="33" t="s">
        <v>767</v>
      </c>
      <c r="N27" s="33" t="s">
        <v>768</v>
      </c>
      <c r="O27" s="33" t="s">
        <v>769</v>
      </c>
      <c r="P27" s="33" t="s">
        <v>179</v>
      </c>
      <c r="Q27" s="33" t="s">
        <v>770</v>
      </c>
      <c r="R27" s="33" t="s">
        <v>771</v>
      </c>
      <c r="S27" s="33"/>
      <c r="T27" s="33"/>
      <c r="U27" s="32"/>
      <c r="V27" s="32"/>
      <c r="W27" s="32"/>
      <c r="X27" s="32"/>
      <c r="Y27" s="32"/>
      <c r="Z27" s="32"/>
      <c r="AA27" s="32"/>
      <c r="AB27" s="32"/>
      <c r="AC27" s="32"/>
      <c r="AD27" s="32"/>
      <c r="AE27" s="32"/>
      <c r="AF27" s="32"/>
      <c r="AG27" s="32"/>
      <c r="AH27" s="32"/>
      <c r="AI27" s="32"/>
      <c r="AJ27" s="32"/>
      <c r="AK27" s="32"/>
      <c r="AL27" s="32"/>
      <c r="AM27" s="32"/>
      <c r="AN27" s="32"/>
      <c r="AO27" s="32"/>
      <c r="AP27" s="33" t="s">
        <v>772</v>
      </c>
      <c r="AQ27" s="33" t="s">
        <v>773</v>
      </c>
      <c r="AR27" s="32"/>
      <c r="AS27" s="32"/>
      <c r="AT27" s="32"/>
      <c r="AU27" s="32"/>
      <c r="AV27" s="32"/>
      <c r="AW27" s="32"/>
      <c r="AX27" s="32"/>
      <c r="AY27" s="32"/>
      <c r="AZ27" s="32"/>
      <c r="BA27" s="32"/>
      <c r="BB27" s="32"/>
      <c r="BC27" s="32"/>
      <c r="BD27" s="32"/>
      <c r="BE27" s="32"/>
      <c r="BF27" s="32"/>
      <c r="BG27" s="32"/>
      <c r="BH27" s="32"/>
      <c r="BI27" s="32"/>
      <c r="BJ27" s="32"/>
      <c r="BK27" s="32"/>
      <c r="BL27" s="32"/>
      <c r="BM27" s="32"/>
      <c r="BN27" s="32"/>
      <c r="BO27" s="33" t="s">
        <v>157</v>
      </c>
      <c r="BP27" s="33" t="s">
        <v>157</v>
      </c>
      <c r="BQ27" s="32"/>
      <c r="BR27" s="32"/>
      <c r="BS27" s="32"/>
      <c r="BT27" s="32"/>
      <c r="BU27" s="32"/>
      <c r="BV27" s="32"/>
      <c r="BW27" s="32"/>
      <c r="BX27" s="32"/>
      <c r="BY27" s="32"/>
      <c r="BZ27" s="32"/>
      <c r="CA27" s="32"/>
      <c r="CB27" s="32"/>
      <c r="CC27" s="32"/>
      <c r="CD27" s="32"/>
      <c r="CE27" s="32"/>
      <c r="CF27" s="32"/>
      <c r="CG27" s="32"/>
      <c r="CH27" s="32"/>
      <c r="CI27" s="32"/>
      <c r="CJ27" s="32"/>
      <c r="CK27" s="32"/>
      <c r="CL27" s="32"/>
      <c r="CM27" s="32"/>
      <c r="CN27" s="33" t="s">
        <v>774</v>
      </c>
      <c r="CO27" s="33" t="s">
        <v>310</v>
      </c>
      <c r="CP27" s="34" t="s">
        <v>144</v>
      </c>
      <c r="CQ27" s="33" t="s">
        <v>145</v>
      </c>
      <c r="CR27" s="33" t="s">
        <v>146</v>
      </c>
      <c r="CS27" s="34" t="s">
        <v>147</v>
      </c>
      <c r="CT27" s="33" t="s">
        <v>153</v>
      </c>
      <c r="CU27" s="33" t="s">
        <v>156</v>
      </c>
      <c r="CV27" s="33" t="s">
        <v>775</v>
      </c>
      <c r="CW27" s="32"/>
      <c r="CX27" s="32"/>
      <c r="CY27" s="32"/>
      <c r="CZ27" s="32"/>
      <c r="DA27" s="32"/>
      <c r="DB27" s="32"/>
      <c r="DC27" s="32" t="s">
        <v>210</v>
      </c>
      <c r="DD27" s="32" t="s">
        <v>211</v>
      </c>
      <c r="DE27" s="32" t="s">
        <v>148</v>
      </c>
      <c r="DF27" s="32" t="s">
        <v>776</v>
      </c>
      <c r="DG27" s="32"/>
      <c r="DH27" s="32"/>
      <c r="DI27" s="32"/>
      <c r="DJ27" s="32"/>
      <c r="DK27" s="32" t="s">
        <v>730</v>
      </c>
      <c r="DL27" s="32"/>
      <c r="DM27" s="32" t="s">
        <v>150</v>
      </c>
      <c r="DN27" s="32"/>
      <c r="DO27" s="32"/>
      <c r="DP27" s="32"/>
      <c r="DQ27" s="32" t="s">
        <v>777</v>
      </c>
      <c r="DR27" s="32" t="s">
        <v>778</v>
      </c>
      <c r="DS27" s="32" t="s">
        <v>779</v>
      </c>
      <c r="DT27" s="32" t="s">
        <v>780</v>
      </c>
      <c r="DU27" s="32" t="s">
        <v>781</v>
      </c>
      <c r="DV27" s="32" t="s">
        <v>782</v>
      </c>
      <c r="DW27" s="32" t="s">
        <v>783</v>
      </c>
      <c r="DX27" s="32" t="s">
        <v>784</v>
      </c>
      <c r="DY27" s="32"/>
      <c r="DZ27" s="32" t="s">
        <v>785</v>
      </c>
      <c r="EA27" s="32">
        <v>4</v>
      </c>
      <c r="EB27" s="32" t="s">
        <v>786</v>
      </c>
      <c r="EC27" s="32" t="s">
        <v>787</v>
      </c>
      <c r="ED27" s="32"/>
      <c r="EE27" s="38" t="s">
        <v>448</v>
      </c>
      <c r="EF27" s="38" t="s">
        <v>788</v>
      </c>
      <c r="EG27" s="32" t="s">
        <v>168</v>
      </c>
      <c r="EH27" s="38" t="s">
        <v>264</v>
      </c>
      <c r="EI27" s="32">
        <v>4</v>
      </c>
      <c r="EJ27" s="32" t="s">
        <v>789</v>
      </c>
      <c r="EK27" s="32" t="s">
        <v>790</v>
      </c>
      <c r="EL27" s="49">
        <f>4/4</f>
        <v>1</v>
      </c>
      <c r="EM27" s="39">
        <f>13/16</f>
        <v>0.8125</v>
      </c>
      <c r="EN27" s="64">
        <f>43/48</f>
        <v>0.89583333333333337</v>
      </c>
      <c r="EO27" s="49">
        <f>(4+43)/48</f>
        <v>0.97916666666666663</v>
      </c>
    </row>
    <row r="28" spans="1:145" s="35" customFormat="1" ht="210" x14ac:dyDescent="0.35">
      <c r="A28" s="32" t="s">
        <v>193</v>
      </c>
      <c r="B28" s="32">
        <v>1</v>
      </c>
      <c r="C28" s="32" t="s">
        <v>141</v>
      </c>
      <c r="D28" s="32" t="s">
        <v>762</v>
      </c>
      <c r="E28" s="32" t="s">
        <v>763</v>
      </c>
      <c r="F28" s="32" t="s">
        <v>791</v>
      </c>
      <c r="G28" s="50" t="s">
        <v>792</v>
      </c>
      <c r="H28" s="32" t="s">
        <v>791</v>
      </c>
      <c r="I28" s="32" t="s">
        <v>155</v>
      </c>
      <c r="J28" s="32" t="s">
        <v>151</v>
      </c>
      <c r="K28" s="32" t="s">
        <v>152</v>
      </c>
      <c r="L28" s="33" t="s">
        <v>793</v>
      </c>
      <c r="M28" s="33" t="s">
        <v>794</v>
      </c>
      <c r="N28" s="33" t="s">
        <v>795</v>
      </c>
      <c r="O28" s="33" t="s">
        <v>796</v>
      </c>
      <c r="P28" s="33" t="s">
        <v>797</v>
      </c>
      <c r="Q28" s="33" t="s">
        <v>798</v>
      </c>
      <c r="R28" s="33" t="s">
        <v>799</v>
      </c>
      <c r="S28" s="33"/>
      <c r="T28" s="33"/>
      <c r="U28" s="32"/>
      <c r="V28" s="32"/>
      <c r="W28" s="32"/>
      <c r="X28" s="32"/>
      <c r="Y28" s="32"/>
      <c r="Z28" s="32"/>
      <c r="AA28" s="32"/>
      <c r="AB28" s="32"/>
      <c r="AC28" s="32"/>
      <c r="AD28" s="32"/>
      <c r="AE28" s="32"/>
      <c r="AF28" s="32"/>
      <c r="AG28" s="32"/>
      <c r="AH28" s="32"/>
      <c r="AI28" s="32"/>
      <c r="AJ28" s="32"/>
      <c r="AK28" s="32"/>
      <c r="AL28" s="32"/>
      <c r="AM28" s="32"/>
      <c r="AN28" s="32"/>
      <c r="AO28" s="32"/>
      <c r="AP28" s="33" t="s">
        <v>800</v>
      </c>
      <c r="AQ28" s="33" t="s">
        <v>801</v>
      </c>
      <c r="AR28" s="32"/>
      <c r="AS28" s="32"/>
      <c r="AT28" s="32"/>
      <c r="AU28" s="32"/>
      <c r="AV28" s="32"/>
      <c r="AW28" s="32"/>
      <c r="AX28" s="32"/>
      <c r="AY28" s="32"/>
      <c r="AZ28" s="32"/>
      <c r="BA28" s="32"/>
      <c r="BB28" s="32"/>
      <c r="BC28" s="32"/>
      <c r="BD28" s="32"/>
      <c r="BE28" s="32"/>
      <c r="BF28" s="32"/>
      <c r="BG28" s="32"/>
      <c r="BH28" s="32"/>
      <c r="BI28" s="32"/>
      <c r="BJ28" s="32"/>
      <c r="BK28" s="32"/>
      <c r="BL28" s="32"/>
      <c r="BM28" s="32"/>
      <c r="BN28" s="32"/>
      <c r="BO28" s="33" t="s">
        <v>802</v>
      </c>
      <c r="BP28" s="33" t="s">
        <v>802</v>
      </c>
      <c r="BQ28" s="32"/>
      <c r="BR28" s="32"/>
      <c r="BS28" s="32"/>
      <c r="BT28" s="32"/>
      <c r="BU28" s="32"/>
      <c r="BV28" s="32"/>
      <c r="BW28" s="32"/>
      <c r="BX28" s="32"/>
      <c r="BY28" s="32"/>
      <c r="BZ28" s="32"/>
      <c r="CA28" s="32"/>
      <c r="CB28" s="32"/>
      <c r="CC28" s="32"/>
      <c r="CD28" s="32"/>
      <c r="CE28" s="32"/>
      <c r="CF28" s="32"/>
      <c r="CG28" s="32"/>
      <c r="CH28" s="32"/>
      <c r="CI28" s="32"/>
      <c r="CJ28" s="32"/>
      <c r="CK28" s="32"/>
      <c r="CL28" s="32"/>
      <c r="CM28" s="32"/>
      <c r="CN28" s="33" t="s">
        <v>803</v>
      </c>
      <c r="CO28" s="33" t="s">
        <v>310</v>
      </c>
      <c r="CP28" s="34" t="s">
        <v>144</v>
      </c>
      <c r="CQ28" s="33" t="s">
        <v>145</v>
      </c>
      <c r="CR28" s="33" t="s">
        <v>146</v>
      </c>
      <c r="CS28" s="34" t="s">
        <v>147</v>
      </c>
      <c r="CT28" s="33" t="s">
        <v>153</v>
      </c>
      <c r="CU28" s="33" t="s">
        <v>156</v>
      </c>
      <c r="CV28" s="33" t="s">
        <v>804</v>
      </c>
      <c r="CW28" s="32" t="s">
        <v>805</v>
      </c>
      <c r="CX28" s="32" t="s">
        <v>806</v>
      </c>
      <c r="CY28" s="32"/>
      <c r="CZ28" s="32"/>
      <c r="DA28" s="32"/>
      <c r="DB28" s="32"/>
      <c r="DC28" s="32" t="s">
        <v>210</v>
      </c>
      <c r="DD28" s="32" t="s">
        <v>211</v>
      </c>
      <c r="DE28" s="32" t="s">
        <v>148</v>
      </c>
      <c r="DF28" s="32" t="s">
        <v>807</v>
      </c>
      <c r="DG28" s="32"/>
      <c r="DH28" s="32"/>
      <c r="DI28" s="32"/>
      <c r="DJ28" s="32"/>
      <c r="DK28" s="32" t="s">
        <v>730</v>
      </c>
      <c r="DL28" s="32"/>
      <c r="DM28" s="32" t="s">
        <v>150</v>
      </c>
      <c r="DN28" s="32"/>
      <c r="DO28" s="32"/>
      <c r="DP28" s="32"/>
      <c r="DQ28" s="32" t="s">
        <v>808</v>
      </c>
      <c r="DR28" s="32" t="s">
        <v>760</v>
      </c>
      <c r="DS28" s="32" t="s">
        <v>808</v>
      </c>
      <c r="DT28" s="32"/>
      <c r="DU28" s="32" t="s">
        <v>809</v>
      </c>
      <c r="DV28" s="32" t="s">
        <v>810</v>
      </c>
      <c r="DW28" s="32" t="s">
        <v>811</v>
      </c>
      <c r="DX28" s="32" t="s">
        <v>812</v>
      </c>
      <c r="DY28" s="32" t="s">
        <v>813</v>
      </c>
      <c r="DZ28" s="32" t="s">
        <v>814</v>
      </c>
      <c r="EA28" s="32">
        <v>4</v>
      </c>
      <c r="EB28" s="32"/>
      <c r="EC28" s="32"/>
      <c r="ED28" s="32"/>
      <c r="EE28" s="38" t="s">
        <v>448</v>
      </c>
      <c r="EF28" s="38" t="s">
        <v>788</v>
      </c>
      <c r="EG28" s="32">
        <v>0</v>
      </c>
      <c r="EH28" s="38" t="s">
        <v>150</v>
      </c>
      <c r="EI28" s="32">
        <v>2</v>
      </c>
      <c r="EJ28" s="32" t="s">
        <v>815</v>
      </c>
      <c r="EK28" s="32" t="s">
        <v>816</v>
      </c>
      <c r="EL28" s="55" t="s">
        <v>154</v>
      </c>
      <c r="EM28" s="49">
        <f>8/4</f>
        <v>2</v>
      </c>
      <c r="EN28" s="64">
        <f>23/12</f>
        <v>1.9166666666666667</v>
      </c>
      <c r="EO28" s="49">
        <f>(2+23)/12</f>
        <v>2.0833333333333335</v>
      </c>
    </row>
    <row r="29" spans="1:145" s="35" customFormat="1" ht="168" x14ac:dyDescent="0.35">
      <c r="A29" s="32" t="s">
        <v>193</v>
      </c>
      <c r="B29" s="32">
        <v>1</v>
      </c>
      <c r="C29" s="32" t="s">
        <v>141</v>
      </c>
      <c r="D29" s="32" t="s">
        <v>762</v>
      </c>
      <c r="E29" s="32" t="s">
        <v>763</v>
      </c>
      <c r="F29" s="37" t="s">
        <v>817</v>
      </c>
      <c r="G29" s="46" t="s">
        <v>792</v>
      </c>
      <c r="H29" s="32" t="s">
        <v>817</v>
      </c>
      <c r="I29" s="32" t="s">
        <v>155</v>
      </c>
      <c r="J29" s="32" t="s">
        <v>143</v>
      </c>
      <c r="K29" s="32" t="s">
        <v>818</v>
      </c>
      <c r="L29" s="33" t="s">
        <v>819</v>
      </c>
      <c r="M29" s="33" t="s">
        <v>820</v>
      </c>
      <c r="N29" s="33" t="s">
        <v>821</v>
      </c>
      <c r="O29" s="33" t="s">
        <v>822</v>
      </c>
      <c r="P29" s="33" t="s">
        <v>823</v>
      </c>
      <c r="Q29" s="33" t="s">
        <v>824</v>
      </c>
      <c r="R29" s="33" t="s">
        <v>825</v>
      </c>
      <c r="S29" s="33"/>
      <c r="T29" s="33"/>
      <c r="U29" s="32"/>
      <c r="V29" s="32"/>
      <c r="W29" s="32"/>
      <c r="X29" s="32"/>
      <c r="Y29" s="32"/>
      <c r="Z29" s="32"/>
      <c r="AA29" s="32"/>
      <c r="AB29" s="32"/>
      <c r="AC29" s="32"/>
      <c r="AD29" s="32"/>
      <c r="AE29" s="32"/>
      <c r="AF29" s="32"/>
      <c r="AG29" s="32"/>
      <c r="AH29" s="32"/>
      <c r="AI29" s="32"/>
      <c r="AJ29" s="32"/>
      <c r="AK29" s="32"/>
      <c r="AL29" s="32"/>
      <c r="AM29" s="32"/>
      <c r="AN29" s="32"/>
      <c r="AO29" s="32"/>
      <c r="AP29" s="33" t="s">
        <v>190</v>
      </c>
      <c r="AQ29" s="33" t="s">
        <v>191</v>
      </c>
      <c r="AR29" s="32"/>
      <c r="AS29" s="32"/>
      <c r="AT29" s="32"/>
      <c r="AU29" s="32"/>
      <c r="AV29" s="32"/>
      <c r="AW29" s="32"/>
      <c r="AX29" s="32"/>
      <c r="AY29" s="32"/>
      <c r="AZ29" s="32"/>
      <c r="BA29" s="32"/>
      <c r="BB29" s="32"/>
      <c r="BC29" s="32"/>
      <c r="BD29" s="32"/>
      <c r="BE29" s="32"/>
      <c r="BF29" s="32"/>
      <c r="BG29" s="32"/>
      <c r="BH29" s="32"/>
      <c r="BI29" s="32"/>
      <c r="BJ29" s="32"/>
      <c r="BK29" s="32"/>
      <c r="BL29" s="32"/>
      <c r="BM29" s="32"/>
      <c r="BN29" s="32"/>
      <c r="BO29" s="33" t="s">
        <v>826</v>
      </c>
      <c r="BP29" s="33" t="s">
        <v>826</v>
      </c>
      <c r="BQ29" s="32"/>
      <c r="BR29" s="32"/>
      <c r="BS29" s="32"/>
      <c r="BT29" s="32"/>
      <c r="BU29" s="32"/>
      <c r="BV29" s="32"/>
      <c r="BW29" s="32"/>
      <c r="BX29" s="32"/>
      <c r="BY29" s="32"/>
      <c r="BZ29" s="32"/>
      <c r="CA29" s="32"/>
      <c r="CB29" s="32"/>
      <c r="CC29" s="32"/>
      <c r="CD29" s="32"/>
      <c r="CE29" s="32"/>
      <c r="CF29" s="32"/>
      <c r="CG29" s="32"/>
      <c r="CH29" s="32"/>
      <c r="CI29" s="32"/>
      <c r="CJ29" s="32"/>
      <c r="CK29" s="32"/>
      <c r="CL29" s="32"/>
      <c r="CM29" s="32"/>
      <c r="CN29" s="33" t="s">
        <v>827</v>
      </c>
      <c r="CO29" s="33" t="s">
        <v>310</v>
      </c>
      <c r="CP29" s="34" t="s">
        <v>144</v>
      </c>
      <c r="CQ29" s="33" t="s">
        <v>145</v>
      </c>
      <c r="CR29" s="33" t="s">
        <v>146</v>
      </c>
      <c r="CS29" s="34" t="s">
        <v>147</v>
      </c>
      <c r="CT29" s="33" t="s">
        <v>153</v>
      </c>
      <c r="CU29" s="33" t="s">
        <v>156</v>
      </c>
      <c r="CV29" s="33" t="s">
        <v>828</v>
      </c>
      <c r="CW29" s="32"/>
      <c r="CX29" s="32"/>
      <c r="CY29" s="32"/>
      <c r="CZ29" s="32"/>
      <c r="DA29" s="32"/>
      <c r="DB29" s="32"/>
      <c r="DC29" s="32" t="s">
        <v>210</v>
      </c>
      <c r="DD29" s="32" t="s">
        <v>211</v>
      </c>
      <c r="DE29" s="32" t="s">
        <v>148</v>
      </c>
      <c r="DF29" s="32" t="s">
        <v>172</v>
      </c>
      <c r="DG29" s="32"/>
      <c r="DH29" s="32"/>
      <c r="DI29" s="32"/>
      <c r="DJ29" s="32"/>
      <c r="DK29" s="32" t="s">
        <v>281</v>
      </c>
      <c r="DL29" s="32"/>
      <c r="DM29" s="32" t="s">
        <v>150</v>
      </c>
      <c r="DN29" s="32"/>
      <c r="DO29" s="32"/>
      <c r="DP29" s="32"/>
      <c r="DQ29" s="32" t="s">
        <v>829</v>
      </c>
      <c r="DR29" s="32" t="s">
        <v>819</v>
      </c>
      <c r="DS29" s="32" t="s">
        <v>819</v>
      </c>
      <c r="DT29" s="32"/>
      <c r="DU29" s="32" t="s">
        <v>830</v>
      </c>
      <c r="DV29" s="32" t="s">
        <v>831</v>
      </c>
      <c r="DW29" s="32" t="s">
        <v>830</v>
      </c>
      <c r="DX29" s="32" t="s">
        <v>831</v>
      </c>
      <c r="DY29" s="32"/>
      <c r="DZ29" s="32" t="s">
        <v>832</v>
      </c>
      <c r="EA29" s="32">
        <v>1</v>
      </c>
      <c r="EB29" s="32" t="s">
        <v>833</v>
      </c>
      <c r="EC29" s="32"/>
      <c r="ED29" s="32"/>
      <c r="EE29" s="38" t="s">
        <v>448</v>
      </c>
      <c r="EF29" s="38" t="s">
        <v>149</v>
      </c>
      <c r="EG29" s="32">
        <v>0</v>
      </c>
      <c r="EH29" s="38" t="s">
        <v>150</v>
      </c>
      <c r="EI29" s="32" t="s">
        <v>150</v>
      </c>
      <c r="EJ29" s="32" t="s">
        <v>830</v>
      </c>
      <c r="EK29" s="32" t="s">
        <v>834</v>
      </c>
      <c r="EL29" s="51">
        <v>0</v>
      </c>
      <c r="EM29" s="51">
        <f>1/4</f>
        <v>0.25</v>
      </c>
      <c r="EN29" s="61">
        <f>7/12</f>
        <v>0.58333333333333337</v>
      </c>
      <c r="EO29" s="36"/>
    </row>
    <row r="30" spans="1:145" s="35" customFormat="1" ht="168" x14ac:dyDescent="0.35">
      <c r="A30" s="32" t="s">
        <v>193</v>
      </c>
      <c r="B30" s="32">
        <v>1</v>
      </c>
      <c r="C30" s="32" t="s">
        <v>141</v>
      </c>
      <c r="D30" s="32" t="s">
        <v>762</v>
      </c>
      <c r="E30" s="32" t="s">
        <v>763</v>
      </c>
      <c r="F30" s="32" t="s">
        <v>835</v>
      </c>
      <c r="G30" s="50" t="s">
        <v>836</v>
      </c>
      <c r="H30" s="32" t="s">
        <v>835</v>
      </c>
      <c r="I30" s="32" t="s">
        <v>155</v>
      </c>
      <c r="J30" s="32" t="s">
        <v>151</v>
      </c>
      <c r="K30" s="32" t="s">
        <v>152</v>
      </c>
      <c r="L30" s="33" t="s">
        <v>837</v>
      </c>
      <c r="M30" s="33" t="s">
        <v>838</v>
      </c>
      <c r="N30" s="33" t="s">
        <v>839</v>
      </c>
      <c r="O30" s="33" t="s">
        <v>840</v>
      </c>
      <c r="P30" s="33" t="s">
        <v>841</v>
      </c>
      <c r="Q30" s="33" t="s">
        <v>842</v>
      </c>
      <c r="R30" s="33" t="s">
        <v>843</v>
      </c>
      <c r="S30" s="33"/>
      <c r="T30" s="33"/>
      <c r="U30" s="32"/>
      <c r="V30" s="32"/>
      <c r="W30" s="32"/>
      <c r="X30" s="32"/>
      <c r="Y30" s="32"/>
      <c r="Z30" s="32"/>
      <c r="AA30" s="32"/>
      <c r="AB30" s="32"/>
      <c r="AC30" s="32"/>
      <c r="AD30" s="32"/>
      <c r="AE30" s="32"/>
      <c r="AF30" s="32"/>
      <c r="AG30" s="32"/>
      <c r="AH30" s="32"/>
      <c r="AI30" s="32"/>
      <c r="AJ30" s="32"/>
      <c r="AK30" s="32"/>
      <c r="AL30" s="32"/>
      <c r="AM30" s="32"/>
      <c r="AN30" s="32"/>
      <c r="AO30" s="32"/>
      <c r="AP30" s="33" t="s">
        <v>844</v>
      </c>
      <c r="AQ30" s="33" t="s">
        <v>845</v>
      </c>
      <c r="AR30" s="33"/>
      <c r="AS30" s="33"/>
      <c r="AT30" s="32"/>
      <c r="AU30" s="32"/>
      <c r="AV30" s="32"/>
      <c r="AW30" s="32"/>
      <c r="AX30" s="32"/>
      <c r="AY30" s="32"/>
      <c r="AZ30" s="32"/>
      <c r="BA30" s="32"/>
      <c r="BB30" s="32"/>
      <c r="BC30" s="32"/>
      <c r="BD30" s="32"/>
      <c r="BE30" s="32"/>
      <c r="BF30" s="32"/>
      <c r="BG30" s="32"/>
      <c r="BH30" s="32"/>
      <c r="BI30" s="32"/>
      <c r="BJ30" s="32"/>
      <c r="BK30" s="32"/>
      <c r="BL30" s="32"/>
      <c r="BM30" s="32"/>
      <c r="BN30" s="32"/>
      <c r="BO30" s="33" t="s">
        <v>846</v>
      </c>
      <c r="BP30" s="33" t="s">
        <v>846</v>
      </c>
      <c r="BQ30" s="33"/>
      <c r="BR30" s="33"/>
      <c r="BS30" s="32"/>
      <c r="BT30" s="32"/>
      <c r="BU30" s="32"/>
      <c r="BV30" s="32"/>
      <c r="BW30" s="32"/>
      <c r="BX30" s="32"/>
      <c r="BY30" s="32"/>
      <c r="BZ30" s="32"/>
      <c r="CA30" s="32"/>
      <c r="CB30" s="32"/>
      <c r="CC30" s="32"/>
      <c r="CD30" s="32"/>
      <c r="CE30" s="32"/>
      <c r="CF30" s="32"/>
      <c r="CG30" s="32"/>
      <c r="CH30" s="32"/>
      <c r="CI30" s="32"/>
      <c r="CJ30" s="32"/>
      <c r="CK30" s="32"/>
      <c r="CL30" s="32"/>
      <c r="CM30" s="32"/>
      <c r="CN30" s="33" t="s">
        <v>847</v>
      </c>
      <c r="CO30" s="33" t="s">
        <v>310</v>
      </c>
      <c r="CP30" s="34" t="s">
        <v>144</v>
      </c>
      <c r="CQ30" s="33" t="s">
        <v>145</v>
      </c>
      <c r="CR30" s="33" t="s">
        <v>146</v>
      </c>
      <c r="CS30" s="34" t="s">
        <v>147</v>
      </c>
      <c r="CT30" s="33" t="s">
        <v>153</v>
      </c>
      <c r="CU30" s="33" t="s">
        <v>156</v>
      </c>
      <c r="CV30" s="33" t="s">
        <v>848</v>
      </c>
      <c r="CW30" s="32" t="s">
        <v>849</v>
      </c>
      <c r="CX30" s="32" t="s">
        <v>850</v>
      </c>
      <c r="CY30" s="32"/>
      <c r="CZ30" s="32"/>
      <c r="DA30" s="32"/>
      <c r="DB30" s="32"/>
      <c r="DC30" s="32" t="s">
        <v>210</v>
      </c>
      <c r="DD30" s="32" t="s">
        <v>211</v>
      </c>
      <c r="DE30" s="32" t="s">
        <v>148</v>
      </c>
      <c r="DF30" s="32" t="s">
        <v>851</v>
      </c>
      <c r="DG30" s="32"/>
      <c r="DH30" s="32"/>
      <c r="DI30" s="32"/>
      <c r="DJ30" s="32"/>
      <c r="DK30" s="32" t="s">
        <v>281</v>
      </c>
      <c r="DL30" s="32"/>
      <c r="DM30" s="32" t="s">
        <v>361</v>
      </c>
      <c r="DN30" s="32"/>
      <c r="DO30" s="32"/>
      <c r="DP30" s="32"/>
      <c r="DQ30" s="32" t="s">
        <v>852</v>
      </c>
      <c r="DR30" s="32" t="s">
        <v>177</v>
      </c>
      <c r="DS30" s="32" t="s">
        <v>853</v>
      </c>
      <c r="DT30" s="32"/>
      <c r="DU30" s="32" t="s">
        <v>162</v>
      </c>
      <c r="DV30" s="32" t="s">
        <v>181</v>
      </c>
      <c r="DW30" s="32" t="s">
        <v>854</v>
      </c>
      <c r="DX30" s="32" t="s">
        <v>855</v>
      </c>
      <c r="DY30" s="32" t="s">
        <v>856</v>
      </c>
      <c r="DZ30" s="32" t="s">
        <v>857</v>
      </c>
      <c r="EA30" s="32">
        <v>0</v>
      </c>
      <c r="EB30" s="32" t="s">
        <v>858</v>
      </c>
      <c r="EC30" s="32"/>
      <c r="ED30" s="32"/>
      <c r="EE30" s="48"/>
      <c r="EF30" s="32" t="s">
        <v>788</v>
      </c>
      <c r="EG30" s="32">
        <v>0</v>
      </c>
      <c r="EH30" s="32" t="s">
        <v>150</v>
      </c>
      <c r="EI30" s="32" t="s">
        <v>150</v>
      </c>
      <c r="EJ30" s="32" t="s">
        <v>177</v>
      </c>
      <c r="EK30" s="32" t="s">
        <v>859</v>
      </c>
      <c r="EL30" s="55" t="s">
        <v>154</v>
      </c>
      <c r="EM30" s="49">
        <f>3/1</f>
        <v>3</v>
      </c>
      <c r="EN30" s="64">
        <f>5/3</f>
        <v>1.6666666666666667</v>
      </c>
      <c r="EO30" s="36"/>
    </row>
  </sheetData>
  <autoFilter ref="A4:EO30">
    <filterColumn colId="93" showButton="0"/>
    <filterColumn colId="94" showButton="0"/>
    <filterColumn colId="96" showButton="0"/>
    <filterColumn colId="97" showButton="0"/>
    <filterColumn colId="99" showButton="0"/>
    <filterColumn colId="100" showButton="0"/>
    <filterColumn colId="101" showButton="0"/>
    <filterColumn colId="102" showButton="0"/>
    <filterColumn colId="103" showButton="0"/>
    <filterColumn colId="104" showButton="0"/>
  </autoFilter>
  <mergeCells count="104">
    <mergeCell ref="A1:EN1"/>
    <mergeCell ref="A2:EN2"/>
    <mergeCell ref="A3:A4"/>
    <mergeCell ref="B3:B4"/>
    <mergeCell ref="C3:C4"/>
    <mergeCell ref="D3:D4"/>
    <mergeCell ref="E3:E4"/>
    <mergeCell ref="F3:F4"/>
    <mergeCell ref="G3:G4"/>
    <mergeCell ref="H3:H4"/>
    <mergeCell ref="Q3:Q4"/>
    <mergeCell ref="R3:R4"/>
    <mergeCell ref="S3:S4"/>
    <mergeCell ref="T3:T4"/>
    <mergeCell ref="U3:U4"/>
    <mergeCell ref="V3:V4"/>
    <mergeCell ref="I3:I4"/>
    <mergeCell ref="J3:J4"/>
    <mergeCell ref="K3:M3"/>
    <mergeCell ref="N3:N4"/>
    <mergeCell ref="O3:O4"/>
    <mergeCell ref="P3:P4"/>
    <mergeCell ref="AC3:AC4"/>
    <mergeCell ref="AD3:AD4"/>
    <mergeCell ref="AE3:AE4"/>
    <mergeCell ref="AF3:AF4"/>
    <mergeCell ref="AG3:AG4"/>
    <mergeCell ref="AH3:AH4"/>
    <mergeCell ref="W3:W4"/>
    <mergeCell ref="X3:X4"/>
    <mergeCell ref="Y3:Y4"/>
    <mergeCell ref="Z3:Z4"/>
    <mergeCell ref="AA3:AA4"/>
    <mergeCell ref="AB3:AB4"/>
    <mergeCell ref="AO3:AO4"/>
    <mergeCell ref="AP3:AP4"/>
    <mergeCell ref="AQ3:AQ4"/>
    <mergeCell ref="AR3:AR4"/>
    <mergeCell ref="AS3:AS4"/>
    <mergeCell ref="AT3:AT4"/>
    <mergeCell ref="AI3:AI4"/>
    <mergeCell ref="AJ3:AJ4"/>
    <mergeCell ref="AK3:AK4"/>
    <mergeCell ref="AL3:AL4"/>
    <mergeCell ref="AM3:AM4"/>
    <mergeCell ref="AN3:AN4"/>
    <mergeCell ref="BA3:BA4"/>
    <mergeCell ref="BB3:BB4"/>
    <mergeCell ref="BC3:BC4"/>
    <mergeCell ref="BD3:BD4"/>
    <mergeCell ref="BE3:BE4"/>
    <mergeCell ref="BF3:BF4"/>
    <mergeCell ref="AU3:AU4"/>
    <mergeCell ref="AV3:AV4"/>
    <mergeCell ref="AW3:AW4"/>
    <mergeCell ref="AX3:AX4"/>
    <mergeCell ref="AY3:AY4"/>
    <mergeCell ref="AZ3:AZ4"/>
    <mergeCell ref="BM3:BM4"/>
    <mergeCell ref="BN3:BN4"/>
    <mergeCell ref="BO3:BO4"/>
    <mergeCell ref="BP3:BP4"/>
    <mergeCell ref="BQ3:BQ4"/>
    <mergeCell ref="BR3:BR4"/>
    <mergeCell ref="BG3:BG4"/>
    <mergeCell ref="BH3:BH4"/>
    <mergeCell ref="BI3:BI4"/>
    <mergeCell ref="BJ3:BJ4"/>
    <mergeCell ref="BK3:BK4"/>
    <mergeCell ref="BL3:BL4"/>
    <mergeCell ref="BY3:BY4"/>
    <mergeCell ref="BZ3:BZ4"/>
    <mergeCell ref="CA3:CA4"/>
    <mergeCell ref="CB3:CB4"/>
    <mergeCell ref="CC3:CC4"/>
    <mergeCell ref="CD3:CD4"/>
    <mergeCell ref="BS3:BS4"/>
    <mergeCell ref="BT3:BT4"/>
    <mergeCell ref="BU3:BU4"/>
    <mergeCell ref="BV3:BV4"/>
    <mergeCell ref="BW3:BW4"/>
    <mergeCell ref="BX3:BX4"/>
    <mergeCell ref="CK3:CK4"/>
    <mergeCell ref="CL3:CL4"/>
    <mergeCell ref="CM3:CM4"/>
    <mergeCell ref="CN3:CN4"/>
    <mergeCell ref="CO3:CO4"/>
    <mergeCell ref="CP3:CR4"/>
    <mergeCell ref="CE3:CE4"/>
    <mergeCell ref="CF3:CF4"/>
    <mergeCell ref="CG3:CG4"/>
    <mergeCell ref="CH3:CH4"/>
    <mergeCell ref="CI3:CI4"/>
    <mergeCell ref="CJ3:CJ4"/>
    <mergeCell ref="EC5:EC6"/>
    <mergeCell ref="DU3:ED3"/>
    <mergeCell ref="EG3:EK3"/>
    <mergeCell ref="EL3:EN3"/>
    <mergeCell ref="CS3:CU4"/>
    <mergeCell ref="CV3:DB4"/>
    <mergeCell ref="DC3:DC4"/>
    <mergeCell ref="DD3:DD4"/>
    <mergeCell ref="DE3:DE4"/>
    <mergeCell ref="DQ3:DT3"/>
  </mergeCells>
  <printOptions horizontalCentered="1"/>
  <pageMargins left="0" right="0" top="0" bottom="0" header="0" footer="0"/>
  <pageSetup paperSize="5" scale="42" fitToHeight="0" orientation="landscape" r:id="rId1"/>
  <headerFooter>
    <oddFooter>&amp;CPágina &amp;P de &amp;N&amp;RFecha de Actualización &amp;D</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metas areas 2016</vt:lpstr>
      <vt:lpstr>'metas areas 2016'!Área_de_impresión</vt:lpstr>
      <vt:lpstr>'metas areas 2016'!Títulos_a_imprimir</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Ivonne Elizabeth Rivera Guzman</dc:creator>
  <cp:lastModifiedBy>Paola Abigail Estrada Cervantes</cp:lastModifiedBy>
  <dcterms:created xsi:type="dcterms:W3CDTF">2016-09-12T18:12:20Z</dcterms:created>
  <dcterms:modified xsi:type="dcterms:W3CDTF">2019-03-15T19:16:08Z</dcterms:modified>
</cp:coreProperties>
</file>