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72b91012926756/Desktop/Admon 24-27/3 Planeación/2 PMD-EjePro/2 Metas PMD/"/>
    </mc:Choice>
  </mc:AlternateContent>
  <xr:revisionPtr revIDLastSave="58" documentId="11_70F4BB636383FD8D523420A6B1335C3049ABCA71" xr6:coauthVersionLast="47" xr6:coauthVersionMax="47" xr10:uidLastSave="{327840C6-EDF9-4579-94FD-7C1EF935BA00}"/>
  <bookViews>
    <workbookView xWindow="-120" yWindow="-120" windowWidth="29040" windowHeight="15720" tabRatio="332" activeTab="2" xr2:uid="{00000000-000D-0000-FFFF-FFFF00000000}"/>
  </bookViews>
  <sheets>
    <sheet name="Original" sheetId="1" r:id="rId1"/>
    <sheet name="DServPM PMD 13Mar25" sheetId="3" r:id="rId2"/>
    <sheet name="Metas 13Mar25" sheetId="4" r:id="rId3"/>
  </sheets>
  <definedNames>
    <definedName name="_xlnm._FilterDatabase" localSheetId="0" hidden="1">Original!$H$1:$J$12</definedName>
    <definedName name="_xlnm.Print_Area" localSheetId="2">'Metas 13Mar25'!$A$1:$S$17</definedName>
    <definedName name="_xlnm.Print_Titles" localSheetId="2">'Metas 13Mar25'!$B:$C,'Metas 13Mar25'!$2:$5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4" l="1"/>
  <c r="J12" i="4"/>
  <c r="J11" i="4"/>
  <c r="H12" i="4" l="1"/>
  <c r="H6" i="4"/>
  <c r="H14" i="4" l="1"/>
  <c r="J6" i="4"/>
  <c r="CF6" i="3" l="1"/>
  <c r="D15" i="4"/>
  <c r="E14" i="4"/>
  <c r="I13" i="4"/>
  <c r="J13" i="4" s="1"/>
  <c r="G13" i="4"/>
  <c r="G11" i="4"/>
  <c r="H11" i="4" s="1"/>
  <c r="F11" i="4"/>
  <c r="E11" i="4"/>
  <c r="D7" i="4"/>
  <c r="D6" i="4"/>
  <c r="H13" i="4" l="1"/>
  <c r="D11" i="4"/>
  <c r="D13" i="4"/>
  <c r="D14" i="4"/>
  <c r="DW12" i="3"/>
  <c r="DY12" i="3" s="1"/>
  <c r="DV12" i="3"/>
  <c r="DX12" i="3" s="1"/>
  <c r="DT12" i="3"/>
  <c r="DU12" i="3" s="1"/>
  <c r="DO12" i="3"/>
  <c r="DQ12" i="3" s="1"/>
  <c r="DN12" i="3"/>
  <c r="DP12" i="3" s="1"/>
  <c r="DL12" i="3"/>
  <c r="DM12" i="3" s="1"/>
  <c r="DG12" i="3"/>
  <c r="DI12" i="3" s="1"/>
  <c r="DF12" i="3"/>
  <c r="DH12" i="3" s="1"/>
  <c r="DD12" i="3"/>
  <c r="DE12" i="3" s="1"/>
  <c r="CY12" i="3"/>
  <c r="DA12" i="3" s="1"/>
  <c r="CX12" i="3"/>
  <c r="CZ12" i="3" s="1"/>
  <c r="CV12" i="3"/>
  <c r="CW12" i="3" s="1"/>
  <c r="CQ12" i="3"/>
  <c r="CS12" i="3" s="1"/>
  <c r="CP12" i="3"/>
  <c r="CR12" i="3" s="1"/>
  <c r="CN12" i="3"/>
  <c r="CO12" i="3" s="1"/>
  <c r="CI12" i="3"/>
  <c r="CK12" i="3" s="1"/>
  <c r="CH12" i="3"/>
  <c r="CJ12" i="3" s="1"/>
  <c r="CF12" i="3"/>
  <c r="CG12" i="3" s="1"/>
  <c r="CA12" i="3"/>
  <c r="CC12" i="3" s="1"/>
  <c r="BZ12" i="3"/>
  <c r="CB12" i="3" s="1"/>
  <c r="BX12" i="3"/>
  <c r="BS12" i="3"/>
  <c r="BU12" i="3" s="1"/>
  <c r="BR12" i="3"/>
  <c r="BT12" i="3" s="1"/>
  <c r="BP12" i="3"/>
  <c r="BQ12" i="3" s="1"/>
  <c r="BK12" i="3"/>
  <c r="BM12" i="3" s="1"/>
  <c r="BJ12" i="3"/>
  <c r="BL12" i="3" s="1"/>
  <c r="BI12" i="3"/>
  <c r="BH12" i="3"/>
  <c r="BC12" i="3"/>
  <c r="BE12" i="3" s="1"/>
  <c r="BB12" i="3"/>
  <c r="BD12" i="3" s="1"/>
  <c r="AZ12" i="3"/>
  <c r="BA12" i="3" s="1"/>
  <c r="AU12" i="3"/>
  <c r="AW12" i="3" s="1"/>
  <c r="AT12" i="3"/>
  <c r="AV12" i="3" s="1"/>
  <c r="AS12" i="3"/>
  <c r="AR12" i="3"/>
  <c r="AN12" i="3"/>
  <c r="AM12" i="3"/>
  <c r="AO12" i="3" s="1"/>
  <c r="AL12" i="3"/>
  <c r="AK12" i="3"/>
  <c r="AJ12" i="3"/>
  <c r="DW11" i="3"/>
  <c r="DV11" i="3"/>
  <c r="DT11" i="3"/>
  <c r="DU11" i="3" s="1"/>
  <c r="DO11" i="3"/>
  <c r="DN11" i="3"/>
  <c r="DL11" i="3"/>
  <c r="DM11" i="3" s="1"/>
  <c r="DG11" i="3"/>
  <c r="DI11" i="3" s="1"/>
  <c r="DF11" i="3"/>
  <c r="DE11" i="3"/>
  <c r="DD11" i="3"/>
  <c r="CY11" i="3"/>
  <c r="CX11" i="3"/>
  <c r="CV11" i="3"/>
  <c r="CW11" i="3" s="1"/>
  <c r="CQ11" i="3"/>
  <c r="CP11" i="3"/>
  <c r="CN11" i="3"/>
  <c r="CO11" i="3" s="1"/>
  <c r="CI11" i="3"/>
  <c r="CH11" i="3"/>
  <c r="CF11" i="3"/>
  <c r="CG11" i="3" s="1"/>
  <c r="CA11" i="3"/>
  <c r="BZ11" i="3"/>
  <c r="BX11" i="3"/>
  <c r="BY11" i="3" s="1"/>
  <c r="BS11" i="3"/>
  <c r="BR11" i="3"/>
  <c r="BP11" i="3"/>
  <c r="BQ11" i="3" s="1"/>
  <c r="BK11" i="3"/>
  <c r="BJ11" i="3"/>
  <c r="BL11" i="3" s="1"/>
  <c r="BH11" i="3"/>
  <c r="BI11" i="3" s="1"/>
  <c r="BC11" i="3"/>
  <c r="BB11" i="3"/>
  <c r="BD11" i="3" s="1"/>
  <c r="AZ11" i="3"/>
  <c r="BA11" i="3" s="1"/>
  <c r="AU11" i="3"/>
  <c r="AW11" i="3" s="1"/>
  <c r="AT11" i="3"/>
  <c r="AV11" i="3" s="1"/>
  <c r="AS11" i="3"/>
  <c r="AR11" i="3"/>
  <c r="AM11" i="3"/>
  <c r="AO11" i="3" s="1"/>
  <c r="AL11" i="3"/>
  <c r="AN11" i="3" s="1"/>
  <c r="AK11" i="3"/>
  <c r="AJ11" i="3"/>
  <c r="AG11" i="3"/>
  <c r="DW10" i="3"/>
  <c r="DT10" i="3"/>
  <c r="DU10" i="3" s="1"/>
  <c r="DO10" i="3"/>
  <c r="DL10" i="3"/>
  <c r="DM10" i="3" s="1"/>
  <c r="DG10" i="3"/>
  <c r="DD10" i="3"/>
  <c r="DE10" i="3" s="1"/>
  <c r="CY10" i="3"/>
  <c r="CV10" i="3"/>
  <c r="CW10" i="3" s="1"/>
  <c r="CQ10" i="3"/>
  <c r="CN10" i="3"/>
  <c r="CO10" i="3" s="1"/>
  <c r="CI10" i="3"/>
  <c r="CF10" i="3"/>
  <c r="CG10" i="3" s="1"/>
  <c r="CA10" i="3"/>
  <c r="BX10" i="3"/>
  <c r="BS10" i="3"/>
  <c r="BP10" i="3"/>
  <c r="BQ10" i="3" s="1"/>
  <c r="BK10" i="3"/>
  <c r="BI10" i="3"/>
  <c r="BH10" i="3"/>
  <c r="BC10" i="3"/>
  <c r="BA10" i="3"/>
  <c r="AZ10" i="3"/>
  <c r="AU10" i="3"/>
  <c r="AW10" i="3" s="1"/>
  <c r="AS10" i="3"/>
  <c r="AR10" i="3"/>
  <c r="AM10" i="3"/>
  <c r="AO10" i="3" s="1"/>
  <c r="AH10" i="3"/>
  <c r="DW9" i="3"/>
  <c r="DT9" i="3"/>
  <c r="DU9" i="3" s="1"/>
  <c r="DO9" i="3"/>
  <c r="DL9" i="3"/>
  <c r="DM9" i="3" s="1"/>
  <c r="DG9" i="3"/>
  <c r="DD9" i="3"/>
  <c r="DE9" i="3" s="1"/>
  <c r="CY9" i="3"/>
  <c r="CW9" i="3"/>
  <c r="CV9" i="3"/>
  <c r="CQ9" i="3"/>
  <c r="CN9" i="3"/>
  <c r="CO9" i="3" s="1"/>
  <c r="CI9" i="3"/>
  <c r="CF9" i="3"/>
  <c r="CG9" i="3" s="1"/>
  <c r="CA9" i="3"/>
  <c r="BX9" i="3"/>
  <c r="BY9" i="3" s="1"/>
  <c r="BS9" i="3"/>
  <c r="BP9" i="3"/>
  <c r="BQ9" i="3" s="1"/>
  <c r="BK9" i="3"/>
  <c r="BF9" i="3"/>
  <c r="BC9" i="3"/>
  <c r="AX9" i="3"/>
  <c r="AW9" i="3"/>
  <c r="AU9" i="3"/>
  <c r="AT9" i="3"/>
  <c r="AV9" i="3" s="1"/>
  <c r="AS9" i="3"/>
  <c r="AR9" i="3"/>
  <c r="AM9" i="3"/>
  <c r="AO9" i="3" s="1"/>
  <c r="AL9" i="3"/>
  <c r="AN9" i="3" s="1"/>
  <c r="AK9" i="3"/>
  <c r="AJ9" i="3"/>
  <c r="DW8" i="3"/>
  <c r="DV8" i="3"/>
  <c r="DU8" i="3"/>
  <c r="DT8" i="3"/>
  <c r="DO8" i="3"/>
  <c r="DN8" i="3"/>
  <c r="DL8" i="3"/>
  <c r="DM8" i="3" s="1"/>
  <c r="DG8" i="3"/>
  <c r="DF8" i="3"/>
  <c r="DD8" i="3"/>
  <c r="DE8" i="3" s="1"/>
  <c r="CY8" i="3"/>
  <c r="CX8" i="3"/>
  <c r="CW8" i="3"/>
  <c r="CV8" i="3"/>
  <c r="CQ8" i="3"/>
  <c r="CP8" i="3"/>
  <c r="CN8" i="3"/>
  <c r="CO8" i="3" s="1"/>
  <c r="CI8" i="3"/>
  <c r="CH8" i="3"/>
  <c r="CF8" i="3"/>
  <c r="CG8" i="3" s="1"/>
  <c r="CA8" i="3"/>
  <c r="BZ8" i="3"/>
  <c r="BX8" i="3"/>
  <c r="BS8" i="3"/>
  <c r="BR8" i="3"/>
  <c r="BP8" i="3"/>
  <c r="BL8" i="3"/>
  <c r="BK8" i="3"/>
  <c r="BJ8" i="3"/>
  <c r="BI8" i="3"/>
  <c r="BH8" i="3"/>
  <c r="BC8" i="3"/>
  <c r="BB8" i="3"/>
  <c r="BD8" i="3" s="1"/>
  <c r="AZ8" i="3"/>
  <c r="BA8" i="3" s="1"/>
  <c r="AU8" i="3"/>
  <c r="AW8" i="3" s="1"/>
  <c r="AT8" i="3"/>
  <c r="AV8" i="3" s="1"/>
  <c r="AS8" i="3"/>
  <c r="AR8" i="3"/>
  <c r="AM8" i="3"/>
  <c r="AO8" i="3" s="1"/>
  <c r="AL8" i="3"/>
  <c r="AN8" i="3" s="1"/>
  <c r="AK8" i="3"/>
  <c r="AJ8" i="3"/>
  <c r="AG8" i="3"/>
  <c r="DA8" i="3" s="1"/>
  <c r="DW7" i="3"/>
  <c r="DT7" i="3"/>
  <c r="DU7" i="3" s="1"/>
  <c r="DO7" i="3"/>
  <c r="DL7" i="3"/>
  <c r="DM7" i="3" s="1"/>
  <c r="DG7" i="3"/>
  <c r="DD7" i="3"/>
  <c r="DE7" i="3" s="1"/>
  <c r="CY7" i="3"/>
  <c r="CW7" i="3"/>
  <c r="CV7" i="3"/>
  <c r="CQ7" i="3"/>
  <c r="CN7" i="3"/>
  <c r="CO7" i="3" s="1"/>
  <c r="CI7" i="3"/>
  <c r="CF7" i="3"/>
  <c r="CG7" i="3" s="1"/>
  <c r="CA7" i="3"/>
  <c r="BX7" i="3"/>
  <c r="BS7" i="3"/>
  <c r="BP7" i="3"/>
  <c r="BK7" i="3"/>
  <c r="BI7" i="3"/>
  <c r="BH7" i="3"/>
  <c r="BF7" i="3"/>
  <c r="BC7" i="3"/>
  <c r="AX7" i="3"/>
  <c r="AZ7" i="3" s="1"/>
  <c r="AW7" i="3"/>
  <c r="AU7" i="3"/>
  <c r="AS7" i="3"/>
  <c r="AP7" i="3"/>
  <c r="AR7" i="3" s="1"/>
  <c r="AM7" i="3"/>
  <c r="AO7" i="3" s="1"/>
  <c r="AH7" i="3"/>
  <c r="DW6" i="3"/>
  <c r="DY6" i="3" s="1"/>
  <c r="DV6" i="3"/>
  <c r="DX6" i="3" s="1"/>
  <c r="DT6" i="3"/>
  <c r="DU6" i="3" s="1"/>
  <c r="DO6" i="3"/>
  <c r="DQ6" i="3" s="1"/>
  <c r="DN6" i="3"/>
  <c r="DP6" i="3" s="1"/>
  <c r="DL6" i="3"/>
  <c r="DM6" i="3" s="1"/>
  <c r="DG6" i="3"/>
  <c r="DI6" i="3" s="1"/>
  <c r="DF6" i="3"/>
  <c r="DH6" i="3" s="1"/>
  <c r="DD6" i="3"/>
  <c r="DE6" i="3" s="1"/>
  <c r="CY6" i="3"/>
  <c r="DA6" i="3" s="1"/>
  <c r="CX6" i="3"/>
  <c r="CZ6" i="3" s="1"/>
  <c r="CV6" i="3"/>
  <c r="CW6" i="3" s="1"/>
  <c r="CQ6" i="3"/>
  <c r="CS6" i="3" s="1"/>
  <c r="CP6" i="3"/>
  <c r="CR6" i="3" s="1"/>
  <c r="CN6" i="3"/>
  <c r="CO6" i="3" s="1"/>
  <c r="CI6" i="3"/>
  <c r="CK6" i="3" s="1"/>
  <c r="CH6" i="3"/>
  <c r="CJ6" i="3" s="1"/>
  <c r="CG6" i="3"/>
  <c r="CB6" i="3"/>
  <c r="CA6" i="3"/>
  <c r="CC6" i="3" s="1"/>
  <c r="BZ6" i="3"/>
  <c r="BX6" i="3"/>
  <c r="BT6" i="3"/>
  <c r="BS6" i="3"/>
  <c r="BU6" i="3" s="1"/>
  <c r="BR6" i="3"/>
  <c r="BP6" i="3"/>
  <c r="BQ6" i="3" s="1"/>
  <c r="BK6" i="3"/>
  <c r="BM6" i="3" s="1"/>
  <c r="BJ6" i="3"/>
  <c r="BL6" i="3" s="1"/>
  <c r="BI6" i="3"/>
  <c r="BH6" i="3"/>
  <c r="BE6" i="3"/>
  <c r="BC6" i="3"/>
  <c r="BB6" i="3"/>
  <c r="BD6" i="3" s="1"/>
  <c r="BA6" i="3"/>
  <c r="AZ6" i="3"/>
  <c r="AU6" i="3"/>
  <c r="AW6" i="3" s="1"/>
  <c r="AT6" i="3"/>
  <c r="AV6" i="3" s="1"/>
  <c r="AS6" i="3"/>
  <c r="AR6" i="3"/>
  <c r="AM6" i="3"/>
  <c r="AO6" i="3" s="1"/>
  <c r="AL6" i="3"/>
  <c r="AN6" i="3" s="1"/>
  <c r="AK6" i="3"/>
  <c r="AJ6" i="3"/>
  <c r="DW5" i="3"/>
  <c r="DY5" i="3" s="1"/>
  <c r="DV5" i="3"/>
  <c r="DX5" i="3" s="1"/>
  <c r="DT5" i="3"/>
  <c r="DU5" i="3" s="1"/>
  <c r="DO5" i="3"/>
  <c r="DQ5" i="3" s="1"/>
  <c r="DN5" i="3"/>
  <c r="DP5" i="3" s="1"/>
  <c r="DL5" i="3"/>
  <c r="DM5" i="3" s="1"/>
  <c r="DG5" i="3"/>
  <c r="DI5" i="3" s="1"/>
  <c r="DF5" i="3"/>
  <c r="DH5" i="3" s="1"/>
  <c r="DD5" i="3"/>
  <c r="DE5" i="3" s="1"/>
  <c r="DA5" i="3"/>
  <c r="CY5" i="3"/>
  <c r="CX5" i="3"/>
  <c r="CZ5" i="3" s="1"/>
  <c r="CW5" i="3"/>
  <c r="CV5" i="3"/>
  <c r="CQ5" i="3"/>
  <c r="CS5" i="3" s="1"/>
  <c r="CP5" i="3"/>
  <c r="CR5" i="3" s="1"/>
  <c r="CN5" i="3"/>
  <c r="CO5" i="3" s="1"/>
  <c r="CI5" i="3"/>
  <c r="CK5" i="3" s="1"/>
  <c r="CH5" i="3"/>
  <c r="CJ5" i="3" s="1"/>
  <c r="CF5" i="3"/>
  <c r="CG5" i="3" s="1"/>
  <c r="CA5" i="3"/>
  <c r="CC5" i="3" s="1"/>
  <c r="BZ5" i="3"/>
  <c r="CB5" i="3" s="1"/>
  <c r="BX5" i="3"/>
  <c r="BS5" i="3"/>
  <c r="BU5" i="3" s="1"/>
  <c r="BR5" i="3"/>
  <c r="BT5" i="3" s="1"/>
  <c r="BP5" i="3"/>
  <c r="BK5" i="3"/>
  <c r="BM5" i="3" s="1"/>
  <c r="BJ5" i="3"/>
  <c r="BL5" i="3" s="1"/>
  <c r="BH5" i="3"/>
  <c r="BI5" i="3" s="1"/>
  <c r="BC5" i="3"/>
  <c r="BE5" i="3" s="1"/>
  <c r="BB5" i="3"/>
  <c r="BD5" i="3" s="1"/>
  <c r="BA5" i="3"/>
  <c r="AZ5" i="3"/>
  <c r="AU5" i="3"/>
  <c r="AW5" i="3" s="1"/>
  <c r="AT5" i="3"/>
  <c r="AV5" i="3" s="1"/>
  <c r="AS5" i="3"/>
  <c r="AR5" i="3"/>
  <c r="AM5" i="3"/>
  <c r="AO5" i="3" s="1"/>
  <c r="AL5" i="3"/>
  <c r="AN5" i="3" s="1"/>
  <c r="AK5" i="3"/>
  <c r="AJ5" i="3"/>
  <c r="DW4" i="3"/>
  <c r="DY4" i="3" s="1"/>
  <c r="DV4" i="3"/>
  <c r="DX4" i="3" s="1"/>
  <c r="DT4" i="3"/>
  <c r="DU4" i="3" s="1"/>
  <c r="DO4" i="3"/>
  <c r="DQ4" i="3" s="1"/>
  <c r="DN4" i="3"/>
  <c r="DP4" i="3" s="1"/>
  <c r="DL4" i="3"/>
  <c r="DM4" i="3" s="1"/>
  <c r="DG4" i="3"/>
  <c r="DI4" i="3" s="1"/>
  <c r="DF4" i="3"/>
  <c r="DH4" i="3" s="1"/>
  <c r="DD4" i="3"/>
  <c r="DE4" i="3" s="1"/>
  <c r="CY4" i="3"/>
  <c r="DA4" i="3" s="1"/>
  <c r="CX4" i="3"/>
  <c r="CZ4" i="3" s="1"/>
  <c r="CW4" i="3"/>
  <c r="CV4" i="3"/>
  <c r="CQ4" i="3"/>
  <c r="CS4" i="3" s="1"/>
  <c r="CP4" i="3"/>
  <c r="CR4" i="3" s="1"/>
  <c r="CN4" i="3"/>
  <c r="CO4" i="3" s="1"/>
  <c r="CJ4" i="3"/>
  <c r="CI4" i="3"/>
  <c r="CK4" i="3" s="1"/>
  <c r="CH4" i="3"/>
  <c r="CF4" i="3"/>
  <c r="CG4" i="3" s="1"/>
  <c r="CC4" i="3"/>
  <c r="CA4" i="3"/>
  <c r="BZ4" i="3"/>
  <c r="CB4" i="3" s="1"/>
  <c r="BX4" i="3"/>
  <c r="BS4" i="3"/>
  <c r="BU4" i="3" s="1"/>
  <c r="BR4" i="3"/>
  <c r="BT4" i="3" s="1"/>
  <c r="BP4" i="3"/>
  <c r="BK4" i="3"/>
  <c r="BM4" i="3" s="1"/>
  <c r="BJ4" i="3"/>
  <c r="BL4" i="3" s="1"/>
  <c r="BI4" i="3"/>
  <c r="BH4" i="3"/>
  <c r="BC4" i="3"/>
  <c r="BE4" i="3" s="1"/>
  <c r="BB4" i="3"/>
  <c r="BD4" i="3" s="1"/>
  <c r="BA4" i="3"/>
  <c r="AZ4" i="3"/>
  <c r="AU4" i="3"/>
  <c r="AW4" i="3" s="1"/>
  <c r="AT4" i="3"/>
  <c r="AV4" i="3" s="1"/>
  <c r="AS4" i="3"/>
  <c r="AR4" i="3"/>
  <c r="AO4" i="3"/>
  <c r="AM4" i="3"/>
  <c r="AL4" i="3"/>
  <c r="AN4" i="3" s="1"/>
  <c r="AK4" i="3"/>
  <c r="AJ4" i="3"/>
  <c r="DW3" i="3"/>
  <c r="DV3" i="3"/>
  <c r="DT3" i="3"/>
  <c r="DU3" i="3" s="1"/>
  <c r="DO3" i="3"/>
  <c r="DN3" i="3"/>
  <c r="DM3" i="3"/>
  <c r="DL3" i="3"/>
  <c r="DG3" i="3"/>
  <c r="DF3" i="3"/>
  <c r="DD3" i="3"/>
  <c r="DE3" i="3" s="1"/>
  <c r="CY3" i="3"/>
  <c r="CX3" i="3"/>
  <c r="CV3" i="3"/>
  <c r="CW3" i="3" s="1"/>
  <c r="CQ3" i="3"/>
  <c r="CP3" i="3"/>
  <c r="CN3" i="3"/>
  <c r="CO3" i="3" s="1"/>
  <c r="CI3" i="3"/>
  <c r="CH3" i="3"/>
  <c r="CF3" i="3"/>
  <c r="CG3" i="3" s="1"/>
  <c r="CA3" i="3"/>
  <c r="BZ3" i="3"/>
  <c r="BX3" i="3"/>
  <c r="BY3" i="3" s="1"/>
  <c r="BS3" i="3"/>
  <c r="BR3" i="3"/>
  <c r="BP3" i="3"/>
  <c r="BQ3" i="3" s="1"/>
  <c r="BK3" i="3"/>
  <c r="BJ3" i="3"/>
  <c r="BL3" i="3" s="1"/>
  <c r="BH3" i="3"/>
  <c r="BI3" i="3" s="1"/>
  <c r="BC3" i="3"/>
  <c r="BB3" i="3"/>
  <c r="BD3" i="3" s="1"/>
  <c r="BA3" i="3"/>
  <c r="AZ3" i="3"/>
  <c r="AU3" i="3"/>
  <c r="AW3" i="3" s="1"/>
  <c r="AT3" i="3"/>
  <c r="AV3" i="3" s="1"/>
  <c r="AS3" i="3"/>
  <c r="AR3" i="3"/>
  <c r="AM3" i="3"/>
  <c r="AO3" i="3" s="1"/>
  <c r="AL3" i="3"/>
  <c r="AN3" i="3" s="1"/>
  <c r="AK3" i="3"/>
  <c r="AJ3" i="3"/>
  <c r="AG3" i="3"/>
  <c r="CB3" i="3" s="1"/>
  <c r="DW2" i="3"/>
  <c r="DY2" i="3" s="1"/>
  <c r="DV2" i="3"/>
  <c r="DT2" i="3"/>
  <c r="DU2" i="3" s="1"/>
  <c r="DO2" i="3"/>
  <c r="DN2" i="3"/>
  <c r="DL2" i="3"/>
  <c r="DM2" i="3" s="1"/>
  <c r="DG2" i="3"/>
  <c r="DF2" i="3"/>
  <c r="DD2" i="3"/>
  <c r="DE2" i="3" s="1"/>
  <c r="CY2" i="3"/>
  <c r="CX2" i="3"/>
  <c r="CZ2" i="3" s="1"/>
  <c r="CV2" i="3"/>
  <c r="CW2" i="3" s="1"/>
  <c r="CQ2" i="3"/>
  <c r="CP2" i="3"/>
  <c r="CR2" i="3" s="1"/>
  <c r="CN2" i="3"/>
  <c r="CO2" i="3" s="1"/>
  <c r="CI2" i="3"/>
  <c r="CH2" i="3"/>
  <c r="CF2" i="3"/>
  <c r="CG2" i="3" s="1"/>
  <c r="CA2" i="3"/>
  <c r="CC2" i="3" s="1"/>
  <c r="BZ2" i="3"/>
  <c r="CB2" i="3" s="1"/>
  <c r="BX2" i="3"/>
  <c r="BS2" i="3"/>
  <c r="BR2" i="3"/>
  <c r="BP2" i="3"/>
  <c r="BQ2" i="3" s="1"/>
  <c r="BK2" i="3"/>
  <c r="BM2" i="3" s="1"/>
  <c r="BJ2" i="3"/>
  <c r="BL2" i="3" s="1"/>
  <c r="BH2" i="3"/>
  <c r="BI2" i="3" s="1"/>
  <c r="BC2" i="3"/>
  <c r="BB2" i="3"/>
  <c r="BD2" i="3" s="1"/>
  <c r="BA2" i="3"/>
  <c r="AZ2" i="3"/>
  <c r="AV2" i="3"/>
  <c r="AU2" i="3"/>
  <c r="AW2" i="3" s="1"/>
  <c r="AT2" i="3"/>
  <c r="AS2" i="3"/>
  <c r="AR2" i="3"/>
  <c r="AO2" i="3"/>
  <c r="AM2" i="3"/>
  <c r="AL2" i="3"/>
  <c r="AN2" i="3" s="1"/>
  <c r="AK2" i="3"/>
  <c r="AJ2" i="3"/>
  <c r="AG2" i="3"/>
  <c r="DH2" i="3" s="1"/>
  <c r="CK3" i="3" l="1"/>
  <c r="CZ11" i="3"/>
  <c r="DA3" i="3"/>
  <c r="DP2" i="3"/>
  <c r="DQ3" i="3"/>
  <c r="DP11" i="3"/>
  <c r="DA2" i="3"/>
  <c r="BE3" i="3"/>
  <c r="BE2" i="3"/>
  <c r="BT2" i="3"/>
  <c r="DQ2" i="3"/>
  <c r="DH3" i="3"/>
  <c r="BU2" i="3"/>
  <c r="CS2" i="3"/>
  <c r="DI2" i="3"/>
  <c r="DX3" i="3"/>
  <c r="BM8" i="3"/>
  <c r="CK2" i="3"/>
  <c r="DX2" i="3"/>
  <c r="DN9" i="3"/>
  <c r="CS11" i="3"/>
  <c r="DI3" i="3"/>
  <c r="DP3" i="3"/>
  <c r="CJ11" i="3"/>
  <c r="CB11" i="3"/>
  <c r="CS3" i="3"/>
  <c r="CR3" i="3"/>
  <c r="BM3" i="3"/>
  <c r="DY3" i="3"/>
  <c r="BE11" i="3"/>
  <c r="BU11" i="3"/>
  <c r="DQ11" i="3"/>
  <c r="DX11" i="3"/>
  <c r="BU3" i="3"/>
  <c r="CZ3" i="3"/>
  <c r="BT3" i="3"/>
  <c r="CJ2" i="3"/>
  <c r="CC3" i="3"/>
  <c r="CJ3" i="3"/>
  <c r="BT8" i="3"/>
  <c r="CC8" i="3"/>
  <c r="CS8" i="3"/>
  <c r="AL7" i="3"/>
  <c r="AN7" i="3" s="1"/>
  <c r="AG7" i="3"/>
  <c r="DX8" i="3"/>
  <c r="CB8" i="3"/>
  <c r="CK8" i="3"/>
  <c r="BR10" i="3"/>
  <c r="BB10" i="3"/>
  <c r="BD10" i="3" s="1"/>
  <c r="AL10" i="3"/>
  <c r="AN10" i="3" s="1"/>
  <c r="AG10" i="3"/>
  <c r="DY10" i="3" s="1"/>
  <c r="DN10" i="3"/>
  <c r="CX10" i="3"/>
  <c r="CH10" i="3"/>
  <c r="CJ10" i="3" s="1"/>
  <c r="AK10" i="3"/>
  <c r="DF10" i="3"/>
  <c r="AJ7" i="3"/>
  <c r="AT7" i="3"/>
  <c r="AV7" i="3" s="1"/>
  <c r="BJ7" i="3"/>
  <c r="BL7" i="3" s="1"/>
  <c r="DQ8" i="3"/>
  <c r="BH9" i="3"/>
  <c r="BI9" i="3" s="1"/>
  <c r="AJ10" i="3"/>
  <c r="DI10" i="3"/>
  <c r="DV10" i="3"/>
  <c r="AK7" i="3"/>
  <c r="BA7" i="3"/>
  <c r="CH7" i="3"/>
  <c r="DA7" i="3"/>
  <c r="DF7" i="3"/>
  <c r="DH7" i="3" s="1"/>
  <c r="CZ8" i="3"/>
  <c r="DH8" i="3"/>
  <c r="AG9" i="3"/>
  <c r="CC9" i="3" s="1"/>
  <c r="BB9" i="3"/>
  <c r="BD9" i="3" s="1"/>
  <c r="BR9" i="3"/>
  <c r="CH9" i="3"/>
  <c r="CX9" i="3"/>
  <c r="AT10" i="3"/>
  <c r="AV10" i="3" s="1"/>
  <c r="BZ10" i="3"/>
  <c r="CB10" i="3" s="1"/>
  <c r="BM11" i="3"/>
  <c r="BT11" i="3"/>
  <c r="CK11" i="3"/>
  <c r="CR11" i="3"/>
  <c r="DY11" i="3"/>
  <c r="DV7" i="3"/>
  <c r="BE8" i="3"/>
  <c r="DP8" i="3"/>
  <c r="BR7" i="3"/>
  <c r="BT7" i="3" s="1"/>
  <c r="BZ7" i="3"/>
  <c r="CX7" i="3"/>
  <c r="BU8" i="3"/>
  <c r="DY8" i="3"/>
  <c r="DV9" i="3"/>
  <c r="DF9" i="3"/>
  <c r="CP9" i="3"/>
  <c r="CR9" i="3" s="1"/>
  <c r="BZ9" i="3"/>
  <c r="BJ9" i="3"/>
  <c r="BL9" i="3" s="1"/>
  <c r="AZ9" i="3"/>
  <c r="BA9" i="3" s="1"/>
  <c r="BB7" i="3"/>
  <c r="BD7" i="3" s="1"/>
  <c r="CP7" i="3"/>
  <c r="DN7" i="3"/>
  <c r="DP7" i="3" s="1"/>
  <c r="CJ8" i="3"/>
  <c r="CR8" i="3"/>
  <c r="DI8" i="3"/>
  <c r="BE10" i="3"/>
  <c r="BJ10" i="3"/>
  <c r="BL10" i="3" s="1"/>
  <c r="BU10" i="3"/>
  <c r="CC10" i="3"/>
  <c r="CP10" i="3"/>
  <c r="CR10" i="3" s="1"/>
  <c r="CC11" i="3"/>
  <c r="DA11" i="3"/>
  <c r="DH11" i="3"/>
  <c r="DI9" i="3" l="1"/>
  <c r="CZ10" i="3"/>
  <c r="BE9" i="3"/>
  <c r="CJ9" i="3"/>
  <c r="CB9" i="3"/>
  <c r="DY9" i="3"/>
  <c r="DY7" i="3"/>
  <c r="BU7" i="3"/>
  <c r="DI7" i="3"/>
  <c r="CC7" i="3"/>
  <c r="CS7" i="3"/>
  <c r="CR7" i="3"/>
  <c r="DH9" i="3"/>
  <c r="CZ7" i="3"/>
  <c r="CZ9" i="3"/>
  <c r="BT9" i="3"/>
  <c r="CJ7" i="3"/>
  <c r="DX10" i="3"/>
  <c r="DH10" i="3"/>
  <c r="DP10" i="3"/>
  <c r="BT10" i="3"/>
  <c r="DQ7" i="3"/>
  <c r="DQ9" i="3"/>
  <c r="CK9" i="3"/>
  <c r="BU9" i="3"/>
  <c r="DA9" i="3"/>
  <c r="CK7" i="3"/>
  <c r="DX9" i="3"/>
  <c r="CB7" i="3"/>
  <c r="DX7" i="3"/>
  <c r="CS9" i="3"/>
  <c r="BM9" i="3"/>
  <c r="BM7" i="3"/>
  <c r="DA10" i="3"/>
  <c r="BM10" i="3"/>
  <c r="CK10" i="3"/>
  <c r="DQ10" i="3"/>
  <c r="CS10" i="3"/>
  <c r="DP9" i="3"/>
  <c r="BE7" i="3"/>
  <c r="AM2" i="1" l="1"/>
  <c r="AO2" i="1" s="1"/>
  <c r="AM3" i="1"/>
  <c r="AO3" i="1" s="1"/>
  <c r="AM4" i="1"/>
  <c r="AO4" i="1" s="1"/>
  <c r="AM5" i="1"/>
  <c r="AO5" i="1" s="1"/>
  <c r="AM6" i="1"/>
  <c r="AO6" i="1" s="1"/>
  <c r="AM7" i="1"/>
  <c r="AO7" i="1" s="1"/>
  <c r="AM8" i="1"/>
  <c r="AO8" i="1" s="1"/>
  <c r="AM9" i="1"/>
  <c r="AO9" i="1" s="1"/>
  <c r="AM10" i="1"/>
  <c r="AO10" i="1" s="1"/>
  <c r="AM11" i="1"/>
  <c r="AO11" i="1" s="1"/>
  <c r="AM12" i="1"/>
  <c r="AO12" i="1" s="1"/>
  <c r="AL2" i="1"/>
  <c r="AN2" i="1" s="1"/>
  <c r="AL3" i="1"/>
  <c r="AN3" i="1" s="1"/>
  <c r="AL4" i="1"/>
  <c r="AN4" i="1" s="1"/>
  <c r="AL5" i="1"/>
  <c r="AN5" i="1" s="1"/>
  <c r="AL6" i="1"/>
  <c r="AN6" i="1" s="1"/>
  <c r="AL7" i="1"/>
  <c r="AN7" i="1" s="1"/>
  <c r="AL8" i="1"/>
  <c r="AN8" i="1" s="1"/>
  <c r="AL9" i="1"/>
  <c r="AN9" i="1" s="1"/>
  <c r="AL10" i="1"/>
  <c r="AN10" i="1" s="1"/>
  <c r="AL11" i="1"/>
  <c r="AN11" i="1" s="1"/>
  <c r="AL12" i="1"/>
  <c r="AN12" i="1" s="1"/>
  <c r="AK2" i="1"/>
  <c r="AK3" i="1"/>
  <c r="AK4" i="1"/>
  <c r="AK5" i="1"/>
  <c r="AK6" i="1"/>
  <c r="AK7" i="1"/>
  <c r="AK8" i="1"/>
  <c r="AK9" i="1"/>
  <c r="AK10" i="1"/>
  <c r="AK11" i="1"/>
  <c r="AK12" i="1"/>
  <c r="AJ2" i="1"/>
  <c r="AJ3" i="1"/>
  <c r="AJ4" i="1"/>
  <c r="AJ5" i="1"/>
  <c r="AJ6" i="1"/>
  <c r="AJ7" i="1"/>
  <c r="AJ8" i="1"/>
  <c r="AJ9" i="1"/>
  <c r="AJ10" i="1"/>
  <c r="AJ11" i="1"/>
  <c r="AJ12" i="1"/>
  <c r="AU2" i="1"/>
  <c r="AW2" i="1" s="1"/>
  <c r="AU3" i="1"/>
  <c r="AW3" i="1" s="1"/>
  <c r="AU4" i="1"/>
  <c r="AW4" i="1" s="1"/>
  <c r="AU5" i="1"/>
  <c r="AW5" i="1" s="1"/>
  <c r="AU6" i="1"/>
  <c r="AW6" i="1" s="1"/>
  <c r="AU7" i="1"/>
  <c r="AW7" i="1" s="1"/>
  <c r="AU8" i="1"/>
  <c r="AW8" i="1" s="1"/>
  <c r="AU9" i="1"/>
  <c r="AW9" i="1" s="1"/>
  <c r="AU10" i="1"/>
  <c r="AW10" i="1" s="1"/>
  <c r="AU11" i="1"/>
  <c r="AW11" i="1" s="1"/>
  <c r="AU12" i="1"/>
  <c r="AW12" i="1" s="1"/>
  <c r="AT2" i="1"/>
  <c r="AV2" i="1" s="1"/>
  <c r="AT3" i="1"/>
  <c r="AV3" i="1" s="1"/>
  <c r="AT4" i="1"/>
  <c r="AV4" i="1" s="1"/>
  <c r="AT5" i="1"/>
  <c r="AV5" i="1" s="1"/>
  <c r="AT6" i="1"/>
  <c r="AV6" i="1" s="1"/>
  <c r="AT7" i="1"/>
  <c r="AV7" i="1" s="1"/>
  <c r="AT8" i="1"/>
  <c r="AV8" i="1" s="1"/>
  <c r="AT9" i="1"/>
  <c r="AV9" i="1" s="1"/>
  <c r="AT10" i="1"/>
  <c r="AV10" i="1" s="1"/>
  <c r="AT11" i="1"/>
  <c r="AV11" i="1" s="1"/>
  <c r="AT12" i="1"/>
  <c r="AV12" i="1" s="1"/>
  <c r="AS2" i="1"/>
  <c r="AS3" i="1"/>
  <c r="AS4" i="1"/>
  <c r="AS5" i="1"/>
  <c r="AS6" i="1"/>
  <c r="AS7" i="1"/>
  <c r="AS8" i="1"/>
  <c r="AS9" i="1"/>
  <c r="AS10" i="1"/>
  <c r="AS11" i="1"/>
  <c r="AS12" i="1"/>
  <c r="AR2" i="1"/>
  <c r="AR3" i="1"/>
  <c r="AR4" i="1"/>
  <c r="AR5" i="1"/>
  <c r="AR6" i="1"/>
  <c r="AR7" i="1"/>
  <c r="AR8" i="1"/>
  <c r="AR9" i="1"/>
  <c r="AR10" i="1"/>
  <c r="AR11" i="1"/>
  <c r="AR12" i="1"/>
  <c r="AG2" i="1"/>
  <c r="AG3" i="1"/>
  <c r="AG4" i="1"/>
  <c r="AG5" i="1"/>
  <c r="AG6" i="1"/>
  <c r="AG7" i="1"/>
  <c r="AG8" i="1"/>
  <c r="AG9" i="1"/>
  <c r="AG10" i="1"/>
  <c r="AG11" i="1"/>
  <c r="AG12" i="1"/>
  <c r="DW12" i="1" l="1"/>
  <c r="DV12" i="1"/>
  <c r="DT12" i="1"/>
  <c r="DU12" i="1" s="1"/>
  <c r="DO12" i="1"/>
  <c r="DN12" i="1"/>
  <c r="DL12" i="1"/>
  <c r="DM12" i="1" s="1"/>
  <c r="DG12" i="1"/>
  <c r="DF12" i="1"/>
  <c r="DD12" i="1"/>
  <c r="DE12" i="1" s="1"/>
  <c r="CY12" i="1"/>
  <c r="CX12" i="1"/>
  <c r="CV12" i="1"/>
  <c r="CW12" i="1" s="1"/>
  <c r="CQ12" i="1"/>
  <c r="CP12" i="1"/>
  <c r="CN12" i="1"/>
  <c r="CO12" i="1" s="1"/>
  <c r="CI12" i="1"/>
  <c r="CH12" i="1"/>
  <c r="CF12" i="1"/>
  <c r="CG12" i="1" s="1"/>
  <c r="CA12" i="1"/>
  <c r="BZ12" i="1"/>
  <c r="BX12" i="1"/>
  <c r="BS12" i="1"/>
  <c r="BR12" i="1"/>
  <c r="BP12" i="1"/>
  <c r="BQ12" i="1" s="1"/>
  <c r="BK12" i="1"/>
  <c r="BJ12" i="1"/>
  <c r="BL12" i="1" s="1"/>
  <c r="BI12" i="1"/>
  <c r="BH12" i="1"/>
  <c r="BC12" i="1"/>
  <c r="BB12" i="1"/>
  <c r="BD12" i="1" s="1"/>
  <c r="AZ12" i="1"/>
  <c r="BA12" i="1" s="1"/>
  <c r="DW11" i="1"/>
  <c r="DV11" i="1"/>
  <c r="DT11" i="1"/>
  <c r="DU11" i="1" s="1"/>
  <c r="DO11" i="1"/>
  <c r="DN11" i="1"/>
  <c r="DL11" i="1"/>
  <c r="DM11" i="1" s="1"/>
  <c r="DG11" i="1"/>
  <c r="DF11" i="1"/>
  <c r="DD11" i="1"/>
  <c r="DE11" i="1" s="1"/>
  <c r="CY11" i="1"/>
  <c r="CX11" i="1"/>
  <c r="CV11" i="1"/>
  <c r="CW11" i="1" s="1"/>
  <c r="CQ11" i="1"/>
  <c r="CP11" i="1"/>
  <c r="CN11" i="1"/>
  <c r="CO11" i="1" s="1"/>
  <c r="CI11" i="1"/>
  <c r="CH11" i="1"/>
  <c r="CF11" i="1"/>
  <c r="CG11" i="1" s="1"/>
  <c r="CA11" i="1"/>
  <c r="BZ11" i="1"/>
  <c r="BX11" i="1"/>
  <c r="BY11" i="1" s="1"/>
  <c r="BS11" i="1"/>
  <c r="BR11" i="1"/>
  <c r="BP11" i="1"/>
  <c r="BQ11" i="1" s="1"/>
  <c r="BK11" i="1"/>
  <c r="BJ11" i="1"/>
  <c r="BL11" i="1" s="1"/>
  <c r="BH11" i="1"/>
  <c r="BI11" i="1" s="1"/>
  <c r="BC11" i="1"/>
  <c r="BB11" i="1"/>
  <c r="BD11" i="1" s="1"/>
  <c r="AZ11" i="1"/>
  <c r="BA11" i="1" s="1"/>
  <c r="DW10" i="1"/>
  <c r="DV10" i="1"/>
  <c r="DT10" i="1"/>
  <c r="DU10" i="1" s="1"/>
  <c r="DO10" i="1"/>
  <c r="DN10" i="1"/>
  <c r="DL10" i="1"/>
  <c r="DM10" i="1" s="1"/>
  <c r="DG10" i="1"/>
  <c r="DF10" i="1"/>
  <c r="DD10" i="1"/>
  <c r="DE10" i="1" s="1"/>
  <c r="CY10" i="1"/>
  <c r="CX10" i="1"/>
  <c r="CV10" i="1"/>
  <c r="CW10" i="1" s="1"/>
  <c r="CQ10" i="1"/>
  <c r="CP10" i="1"/>
  <c r="CN10" i="1"/>
  <c r="CO10" i="1" s="1"/>
  <c r="CI10" i="1"/>
  <c r="CH10" i="1"/>
  <c r="CF10" i="1"/>
  <c r="CG10" i="1" s="1"/>
  <c r="CA10" i="1"/>
  <c r="BZ10" i="1"/>
  <c r="BX10" i="1"/>
  <c r="BS10" i="1"/>
  <c r="BR10" i="1"/>
  <c r="BP10" i="1"/>
  <c r="BQ10" i="1" s="1"/>
  <c r="BK10" i="1"/>
  <c r="BJ10" i="1"/>
  <c r="BL10" i="1" s="1"/>
  <c r="BI10" i="1"/>
  <c r="BH10" i="1"/>
  <c r="BC10" i="1"/>
  <c r="BB10" i="1"/>
  <c r="BD10" i="1" s="1"/>
  <c r="BA10" i="1"/>
  <c r="AZ10" i="1"/>
  <c r="DW9" i="1"/>
  <c r="DV9" i="1"/>
  <c r="DT9" i="1"/>
  <c r="DU9" i="1" s="1"/>
  <c r="DO9" i="1"/>
  <c r="DN9" i="1"/>
  <c r="DL9" i="1"/>
  <c r="DM9" i="1" s="1"/>
  <c r="DG9" i="1"/>
  <c r="DF9" i="1"/>
  <c r="DD9" i="1"/>
  <c r="DE9" i="1" s="1"/>
  <c r="CY9" i="1"/>
  <c r="CX9" i="1"/>
  <c r="CV9" i="1"/>
  <c r="CW9" i="1" s="1"/>
  <c r="CQ9" i="1"/>
  <c r="CP9" i="1"/>
  <c r="CN9" i="1"/>
  <c r="CO9" i="1" s="1"/>
  <c r="CI9" i="1"/>
  <c r="CH9" i="1"/>
  <c r="CF9" i="1"/>
  <c r="CG9" i="1" s="1"/>
  <c r="CA9" i="1"/>
  <c r="BZ9" i="1"/>
  <c r="BX9" i="1"/>
  <c r="BY9" i="1" s="1"/>
  <c r="BS9" i="1"/>
  <c r="BR9" i="1"/>
  <c r="BP9" i="1"/>
  <c r="BQ9" i="1" s="1"/>
  <c r="BK9" i="1"/>
  <c r="BJ9" i="1"/>
  <c r="BL9" i="1" s="1"/>
  <c r="BH9" i="1"/>
  <c r="BI9" i="1" s="1"/>
  <c r="BC9" i="1"/>
  <c r="BB9" i="1"/>
  <c r="BD9" i="1" s="1"/>
  <c r="AZ9" i="1"/>
  <c r="BA9" i="1" s="1"/>
  <c r="DW8" i="1"/>
  <c r="DV8" i="1"/>
  <c r="DT8" i="1"/>
  <c r="DU8" i="1" s="1"/>
  <c r="DO8" i="1"/>
  <c r="DN8" i="1"/>
  <c r="DL8" i="1"/>
  <c r="DM8" i="1" s="1"/>
  <c r="DG8" i="1"/>
  <c r="DF8" i="1"/>
  <c r="DD8" i="1"/>
  <c r="DE8" i="1" s="1"/>
  <c r="CY8" i="1"/>
  <c r="CX8" i="1"/>
  <c r="CW8" i="1"/>
  <c r="CV8" i="1"/>
  <c r="CQ8" i="1"/>
  <c r="CP8" i="1"/>
  <c r="CN8" i="1"/>
  <c r="CO8" i="1" s="1"/>
  <c r="CI8" i="1"/>
  <c r="CH8" i="1"/>
  <c r="CF8" i="1"/>
  <c r="CG8" i="1" s="1"/>
  <c r="CA8" i="1"/>
  <c r="BZ8" i="1"/>
  <c r="BX8" i="1"/>
  <c r="BS8" i="1"/>
  <c r="BR8" i="1"/>
  <c r="BP8" i="1"/>
  <c r="BK8" i="1"/>
  <c r="BJ8" i="1"/>
  <c r="BL8" i="1" s="1"/>
  <c r="BI8" i="1"/>
  <c r="BH8" i="1"/>
  <c r="BC8" i="1"/>
  <c r="BB8" i="1"/>
  <c r="BD8" i="1" s="1"/>
  <c r="AZ8" i="1"/>
  <c r="BA8" i="1" s="1"/>
  <c r="DW7" i="1"/>
  <c r="DV7" i="1"/>
  <c r="DT7" i="1"/>
  <c r="DU7" i="1" s="1"/>
  <c r="DO7" i="1"/>
  <c r="DN7" i="1"/>
  <c r="DL7" i="1"/>
  <c r="DM7" i="1" s="1"/>
  <c r="DG7" i="1"/>
  <c r="DF7" i="1"/>
  <c r="DD7" i="1"/>
  <c r="DE7" i="1" s="1"/>
  <c r="CY7" i="1"/>
  <c r="CX7" i="1"/>
  <c r="CW7" i="1"/>
  <c r="CV7" i="1"/>
  <c r="CQ7" i="1"/>
  <c r="CP7" i="1"/>
  <c r="CN7" i="1"/>
  <c r="CO7" i="1" s="1"/>
  <c r="CI7" i="1"/>
  <c r="CH7" i="1"/>
  <c r="CF7" i="1"/>
  <c r="CG7" i="1" s="1"/>
  <c r="CA7" i="1"/>
  <c r="BZ7" i="1"/>
  <c r="BX7" i="1"/>
  <c r="BS7" i="1"/>
  <c r="BR7" i="1"/>
  <c r="BP7" i="1"/>
  <c r="BK7" i="1"/>
  <c r="BJ7" i="1"/>
  <c r="BL7" i="1" s="1"/>
  <c r="BI7" i="1"/>
  <c r="BH7" i="1"/>
  <c r="BC7" i="1"/>
  <c r="BB7" i="1"/>
  <c r="BD7" i="1" s="1"/>
  <c r="AZ7" i="1"/>
  <c r="BA7" i="1" s="1"/>
  <c r="DW6" i="1"/>
  <c r="DV6" i="1"/>
  <c r="DT6" i="1"/>
  <c r="DU6" i="1" s="1"/>
  <c r="DO6" i="1"/>
  <c r="DN6" i="1"/>
  <c r="DL6" i="1"/>
  <c r="DM6" i="1" s="1"/>
  <c r="DG6" i="1"/>
  <c r="DF6" i="1"/>
  <c r="DD6" i="1"/>
  <c r="DE6" i="1" s="1"/>
  <c r="CY6" i="1"/>
  <c r="CX6" i="1"/>
  <c r="CV6" i="1"/>
  <c r="CW6" i="1" s="1"/>
  <c r="CQ6" i="1"/>
  <c r="CP6" i="1"/>
  <c r="CN6" i="1"/>
  <c r="CO6" i="1" s="1"/>
  <c r="CI6" i="1"/>
  <c r="CH6" i="1"/>
  <c r="CF6" i="1"/>
  <c r="CG6" i="1" s="1"/>
  <c r="CA6" i="1"/>
  <c r="BZ6" i="1"/>
  <c r="BX6" i="1"/>
  <c r="BS6" i="1"/>
  <c r="BR6" i="1"/>
  <c r="BP6" i="1"/>
  <c r="BQ6" i="1" s="1"/>
  <c r="BK6" i="1"/>
  <c r="BJ6" i="1"/>
  <c r="BL6" i="1" s="1"/>
  <c r="BI6" i="1"/>
  <c r="BH6" i="1"/>
  <c r="BC6" i="1"/>
  <c r="BB6" i="1"/>
  <c r="BD6" i="1" s="1"/>
  <c r="BA6" i="1"/>
  <c r="AZ6" i="1"/>
  <c r="DW5" i="1"/>
  <c r="DV5" i="1"/>
  <c r="DT5" i="1"/>
  <c r="DU5" i="1" s="1"/>
  <c r="DO5" i="1"/>
  <c r="DN5" i="1"/>
  <c r="DL5" i="1"/>
  <c r="DM5" i="1" s="1"/>
  <c r="DG5" i="1"/>
  <c r="DF5" i="1"/>
  <c r="DD5" i="1"/>
  <c r="DE5" i="1" s="1"/>
  <c r="CY5" i="1"/>
  <c r="CX5" i="1"/>
  <c r="CW5" i="1"/>
  <c r="CV5" i="1"/>
  <c r="CQ5" i="1"/>
  <c r="CP5" i="1"/>
  <c r="CN5" i="1"/>
  <c r="CO5" i="1" s="1"/>
  <c r="CI5" i="1"/>
  <c r="CH5" i="1"/>
  <c r="CF5" i="1"/>
  <c r="CG5" i="1" s="1"/>
  <c r="CA5" i="1"/>
  <c r="BZ5" i="1"/>
  <c r="BX5" i="1"/>
  <c r="BS5" i="1"/>
  <c r="BR5" i="1"/>
  <c r="BP5" i="1"/>
  <c r="BK5" i="1"/>
  <c r="BJ5" i="1"/>
  <c r="BL5" i="1" s="1"/>
  <c r="BH5" i="1"/>
  <c r="BI5" i="1" s="1"/>
  <c r="BC5" i="1"/>
  <c r="BB5" i="1"/>
  <c r="BD5" i="1" s="1"/>
  <c r="BA5" i="1"/>
  <c r="AZ5" i="1"/>
  <c r="DW4" i="1"/>
  <c r="DV4" i="1"/>
  <c r="DT4" i="1"/>
  <c r="DU4" i="1" s="1"/>
  <c r="DO4" i="1"/>
  <c r="DN4" i="1"/>
  <c r="DL4" i="1"/>
  <c r="DM4" i="1" s="1"/>
  <c r="DG4" i="1"/>
  <c r="DF4" i="1"/>
  <c r="DD4" i="1"/>
  <c r="DE4" i="1" s="1"/>
  <c r="CY4" i="1"/>
  <c r="CX4" i="1"/>
  <c r="CW4" i="1"/>
  <c r="CV4" i="1"/>
  <c r="CQ4" i="1"/>
  <c r="CP4" i="1"/>
  <c r="CN4" i="1"/>
  <c r="CO4" i="1" s="1"/>
  <c r="CI4" i="1"/>
  <c r="CH4" i="1"/>
  <c r="CF4" i="1"/>
  <c r="CG4" i="1" s="1"/>
  <c r="CA4" i="1"/>
  <c r="BZ4" i="1"/>
  <c r="BX4" i="1"/>
  <c r="BS4" i="1"/>
  <c r="BR4" i="1"/>
  <c r="BP4" i="1"/>
  <c r="BK4" i="1"/>
  <c r="BJ4" i="1"/>
  <c r="BL4" i="1" s="1"/>
  <c r="BI4" i="1"/>
  <c r="BH4" i="1"/>
  <c r="BC4" i="1"/>
  <c r="BB4" i="1"/>
  <c r="BD4" i="1" s="1"/>
  <c r="BA4" i="1"/>
  <c r="AZ4" i="1"/>
  <c r="DW3" i="1"/>
  <c r="DV3" i="1"/>
  <c r="DT3" i="1"/>
  <c r="DU3" i="1" s="1"/>
  <c r="DO3" i="1"/>
  <c r="DN3" i="1"/>
  <c r="DL3" i="1"/>
  <c r="DM3" i="1" s="1"/>
  <c r="DG3" i="1"/>
  <c r="DF3" i="1"/>
  <c r="DD3" i="1"/>
  <c r="DE3" i="1" s="1"/>
  <c r="CY3" i="1"/>
  <c r="CX3" i="1"/>
  <c r="CV3" i="1"/>
  <c r="CW3" i="1" s="1"/>
  <c r="CQ3" i="1"/>
  <c r="CP3" i="1"/>
  <c r="CN3" i="1"/>
  <c r="CO3" i="1" s="1"/>
  <c r="CI3" i="1"/>
  <c r="CH3" i="1"/>
  <c r="CF3" i="1"/>
  <c r="CG3" i="1" s="1"/>
  <c r="CA3" i="1"/>
  <c r="BZ3" i="1"/>
  <c r="BX3" i="1"/>
  <c r="BY3" i="1" s="1"/>
  <c r="BS3" i="1"/>
  <c r="BR3" i="1"/>
  <c r="BP3" i="1"/>
  <c r="BQ3" i="1" s="1"/>
  <c r="BK3" i="1"/>
  <c r="BJ3" i="1"/>
  <c r="BL3" i="1" s="1"/>
  <c r="BH3" i="1"/>
  <c r="BI3" i="1" s="1"/>
  <c r="BC3" i="1"/>
  <c r="BB3" i="1"/>
  <c r="BD3" i="1" s="1"/>
  <c r="AZ3" i="1"/>
  <c r="BA3" i="1" s="1"/>
  <c r="DW2" i="1"/>
  <c r="DV2" i="1"/>
  <c r="DT2" i="1"/>
  <c r="DU2" i="1" s="1"/>
  <c r="DO2" i="1"/>
  <c r="DN2" i="1"/>
  <c r="DL2" i="1"/>
  <c r="DM2" i="1" s="1"/>
  <c r="DG2" i="1"/>
  <c r="DF2" i="1"/>
  <c r="DD2" i="1"/>
  <c r="DE2" i="1" s="1"/>
  <c r="CY2" i="1"/>
  <c r="CX2" i="1"/>
  <c r="CV2" i="1"/>
  <c r="CW2" i="1" s="1"/>
  <c r="CQ2" i="1"/>
  <c r="CP2" i="1"/>
  <c r="CN2" i="1"/>
  <c r="CO2" i="1" s="1"/>
  <c r="CI2" i="1"/>
  <c r="CH2" i="1"/>
  <c r="CF2" i="1"/>
  <c r="CG2" i="1" s="1"/>
  <c r="CA2" i="1"/>
  <c r="BZ2" i="1"/>
  <c r="BX2" i="1"/>
  <c r="BS2" i="1"/>
  <c r="BR2" i="1"/>
  <c r="BP2" i="1"/>
  <c r="BQ2" i="1" s="1"/>
  <c r="BK2" i="1"/>
  <c r="BJ2" i="1"/>
  <c r="BL2" i="1" s="1"/>
  <c r="BH2" i="1"/>
  <c r="BI2" i="1" s="1"/>
  <c r="BC2" i="1"/>
  <c r="BB2" i="1"/>
  <c r="BD2" i="1" s="1"/>
  <c r="BA2" i="1"/>
  <c r="AZ2" i="1"/>
  <c r="DQ9" i="1" l="1"/>
  <c r="CR9" i="1"/>
  <c r="DH2" i="1"/>
  <c r="BE10" i="1"/>
  <c r="DH10" i="1"/>
  <c r="CR10" i="1"/>
  <c r="DQ10" i="1"/>
  <c r="BT10" i="1"/>
  <c r="CB11" i="1"/>
  <c r="CJ11" i="1"/>
  <c r="DP11" i="1"/>
  <c r="DA11" i="1"/>
  <c r="BE11" i="1"/>
  <c r="CK11" i="1"/>
  <c r="DH11" i="1"/>
  <c r="DI5" i="1"/>
  <c r="CB10" i="1"/>
  <c r="DY9" i="1"/>
  <c r="BU9" i="1"/>
  <c r="DA9" i="1"/>
  <c r="BM10" i="1"/>
  <c r="CR4" i="1"/>
  <c r="CS4" i="1"/>
  <c r="DX9" i="1"/>
  <c r="BE6" i="1"/>
  <c r="BT9" i="1"/>
  <c r="CB9" i="1"/>
  <c r="CC9" i="1"/>
  <c r="DH9" i="1"/>
  <c r="BM12" i="1"/>
  <c r="DI9" i="1"/>
  <c r="CJ7" i="1"/>
  <c r="DH7" i="1"/>
  <c r="BU6" i="1"/>
  <c r="DX6" i="1"/>
  <c r="BE9" i="1"/>
  <c r="BE8" i="1"/>
  <c r="BT6" i="1"/>
  <c r="CK6" i="1"/>
  <c r="CK8" i="1"/>
  <c r="DI8" i="1"/>
  <c r="BM9" i="1"/>
  <c r="BT11" i="1"/>
  <c r="DH4" i="1"/>
  <c r="DP5" i="1"/>
  <c r="BU8" i="1"/>
  <c r="CK9" i="1"/>
  <c r="DX10" i="1"/>
  <c r="CK4" i="1"/>
  <c r="DX7" i="1"/>
  <c r="DA10" i="1"/>
  <c r="CJ5" i="1"/>
  <c r="BM5" i="1"/>
  <c r="BU5" i="1"/>
  <c r="BE3" i="1"/>
  <c r="CK3" i="1"/>
  <c r="CB4" i="1"/>
  <c r="CZ5" i="1"/>
  <c r="CC8" i="1"/>
  <c r="BU3" i="1"/>
  <c r="DI4" i="1"/>
  <c r="CR8" i="1"/>
  <c r="DQ8" i="1"/>
  <c r="BM4" i="1"/>
  <c r="BT8" i="1"/>
  <c r="DI3" i="1"/>
  <c r="BT4" i="1"/>
  <c r="DP4" i="1"/>
  <c r="DX8" i="1"/>
  <c r="DQ4" i="1"/>
  <c r="DX11" i="1"/>
  <c r="DP3" i="1"/>
  <c r="CZ11" i="1"/>
  <c r="CS11" i="1"/>
  <c r="CR6" i="1"/>
  <c r="CZ9" i="1"/>
  <c r="DP10" i="1"/>
  <c r="DI10" i="1"/>
  <c r="CR3" i="1"/>
  <c r="DX3" i="1"/>
  <c r="CC4" i="1"/>
  <c r="BE5" i="1"/>
  <c r="CR7" i="1"/>
  <c r="CZ8" i="1"/>
  <c r="DY8" i="1"/>
  <c r="CS3" i="1"/>
  <c r="DY3" i="1"/>
  <c r="BE4" i="1"/>
  <c r="DY4" i="1"/>
  <c r="CJ6" i="1"/>
  <c r="DH6" i="1"/>
  <c r="CB8" i="1"/>
  <c r="DA8" i="1"/>
  <c r="DY10" i="1"/>
  <c r="BT3" i="1"/>
  <c r="DH5" i="1"/>
  <c r="CZ7" i="1"/>
  <c r="DA7" i="1"/>
  <c r="CB7" i="1"/>
  <c r="DP7" i="1"/>
  <c r="BM7" i="1"/>
  <c r="BE12" i="1"/>
  <c r="CC12" i="1"/>
  <c r="DH12" i="1"/>
  <c r="CZ4" i="1"/>
  <c r="CR5" i="1"/>
  <c r="CK7" i="1"/>
  <c r="BM11" i="1"/>
  <c r="DI11" i="1"/>
  <c r="CJ12" i="1"/>
  <c r="DI12" i="1"/>
  <c r="DA4" i="1"/>
  <c r="DX4" i="1"/>
  <c r="CS5" i="1"/>
  <c r="DY7" i="1"/>
  <c r="CJ9" i="1"/>
  <c r="CK10" i="1"/>
  <c r="CK12" i="1"/>
  <c r="CJ4" i="1"/>
  <c r="BT7" i="1"/>
  <c r="DI7" i="1"/>
  <c r="CJ8" i="1"/>
  <c r="DH8" i="1"/>
  <c r="CR11" i="1"/>
  <c r="DP12" i="1"/>
  <c r="DQ5" i="1"/>
  <c r="CB5" i="1"/>
  <c r="BU7" i="1"/>
  <c r="CR12" i="1"/>
  <c r="DQ12" i="1"/>
  <c r="CC5" i="1"/>
  <c r="CS7" i="1"/>
  <c r="DP9" i="1"/>
  <c r="BU10" i="1"/>
  <c r="CS10" i="1"/>
  <c r="BU11" i="1"/>
  <c r="DQ11" i="1"/>
  <c r="BT12" i="1"/>
  <c r="CS12" i="1"/>
  <c r="CJ3" i="1"/>
  <c r="DX5" i="1"/>
  <c r="BM8" i="1"/>
  <c r="DP8" i="1"/>
  <c r="CS9" i="1"/>
  <c r="BU12" i="1"/>
  <c r="DY5" i="1"/>
  <c r="CC7" i="1"/>
  <c r="CZ12" i="1"/>
  <c r="DX12" i="1"/>
  <c r="BU4" i="1"/>
  <c r="CB6" i="1"/>
  <c r="BE7" i="1"/>
  <c r="DQ7" i="1"/>
  <c r="CS8" i="1"/>
  <c r="CC10" i="1"/>
  <c r="CC11" i="1"/>
  <c r="DY11" i="1"/>
  <c r="CB12" i="1"/>
  <c r="DA12" i="1"/>
  <c r="DY12" i="1"/>
  <c r="DA2" i="1"/>
  <c r="DQ2" i="1"/>
  <c r="CB2" i="1"/>
  <c r="CR2" i="1"/>
  <c r="DX2" i="1"/>
  <c r="CJ2" i="1"/>
  <c r="CZ2" i="1"/>
  <c r="BU2" i="1"/>
  <c r="DP2" i="1"/>
  <c r="CK2" i="1"/>
  <c r="DY2" i="1"/>
  <c r="BM2" i="1"/>
  <c r="BT2" i="1"/>
  <c r="DI2" i="1"/>
  <c r="CS2" i="1"/>
  <c r="CC2" i="1"/>
  <c r="BE2" i="1"/>
  <c r="BM3" i="1"/>
  <c r="DQ3" i="1"/>
  <c r="DY6" i="1"/>
  <c r="DI6" i="1"/>
  <c r="CS6" i="1"/>
  <c r="CC6" i="1"/>
  <c r="CZ3" i="1"/>
  <c r="CB3" i="1"/>
  <c r="DA3" i="1"/>
  <c r="DP6" i="1"/>
  <c r="CC3" i="1"/>
  <c r="BM6" i="1"/>
  <c r="CZ6" i="1"/>
  <c r="DQ6" i="1"/>
  <c r="DH3" i="1"/>
  <c r="DA6" i="1"/>
  <c r="BT5" i="1"/>
  <c r="CK5" i="1"/>
  <c r="DA5" i="1"/>
  <c r="CJ10" i="1"/>
  <c r="CZ10" i="1"/>
  <c r="D12" i="4"/>
</calcChain>
</file>

<file path=xl/sharedStrings.xml><?xml version="1.0" encoding="utf-8"?>
<sst xmlns="http://schemas.openxmlformats.org/spreadsheetml/2006/main" count="761" uniqueCount="309">
  <si>
    <t>ID
EJE</t>
  </si>
  <si>
    <t>EJE RECTOR</t>
  </si>
  <si>
    <t>DEPENDENCIA</t>
  </si>
  <si>
    <t>DEPENDENCIA CORRESPONSABLE</t>
  </si>
  <si>
    <t>ACTIVIDAD QUE CONTRIBUYE A INDICADOR DE IMCO
DIRECTAMENTE  / INDIRECTAMENTE</t>
  </si>
  <si>
    <t>SUBINDICE DE IMCO</t>
  </si>
  <si>
    <t>NOMBRE DEL INDICADOR DE IMCO AL QUE CONTRIBUYE</t>
  </si>
  <si>
    <t xml:space="preserve">COPARTICIPANTES CON OTRA DEPENDENCIA </t>
  </si>
  <si>
    <t>OBJETIVO DE LA ACTIVIDAD</t>
  </si>
  <si>
    <t>Nombre del indicador</t>
  </si>
  <si>
    <t>DEFINICIÓN DEL INDICADOR</t>
  </si>
  <si>
    <t>VARIABLE 1</t>
  </si>
  <si>
    <t>VARIABLE 2</t>
  </si>
  <si>
    <t>ACRÓNIMO V1</t>
  </si>
  <si>
    <t>ACRÓNIMO V2</t>
  </si>
  <si>
    <t>TIPO DE INDICADOR</t>
  </si>
  <si>
    <t xml:space="preserve">DIMENSIÓN </t>
  </si>
  <si>
    <t>UNIDAD DE MEDIDA V1</t>
  </si>
  <si>
    <t>UNIDAD DE MEDIDA V2</t>
  </si>
  <si>
    <t>MEDIOS DE VERIFICACIÓN</t>
  </si>
  <si>
    <t>SUPUESTOS</t>
  </si>
  <si>
    <t>SENTIDO DEL INDICADOR</t>
  </si>
  <si>
    <t xml:space="preserve">FRECUENCIA </t>
  </si>
  <si>
    <t>PORCENTAJE DE RESULTADO DEL INDICADOR 
"BIMESTRAL"
(ABRIL - MAYO 2022)</t>
  </si>
  <si>
    <t>PORCENTAJE DE RESULTADO DE LA ACTIVIDAD
"BIMESTRAL"
(ABRIL-MAYO 2022)</t>
  </si>
  <si>
    <t>ACUMULADO DE LAS METAS TRIMESTRALES (SEPTIEMBRE-DICIEMBRE 2021, ENERO-MAYO 2022</t>
  </si>
  <si>
    <t>ACUMULADO DE LOS RESULTADOS TRIMESTRALES (SEPTIEMBRE-DICIEMBRE 2021) Y (ENERO-MAYO2022)</t>
  </si>
  <si>
    <t>PORCENTAJE ACUMULADO DE LAS METAS TRIMESTRALES (SEPTIEMBRE-DICIEMBRE 2021, ENERO-MAYO 2022</t>
  </si>
  <si>
    <t>PORCENTAJE ACUMULADO DE LOS RESULTADOS TRIMESTRALES (SEPTIEMBRE-DICIEMBRE 2021) Y (ENERO-MAYO 2022)</t>
  </si>
  <si>
    <t>META TRIMESTRAL(JUNIO-SEPTIEMBRE 2022)</t>
  </si>
  <si>
    <t>RESULTADO TRIMESTRAL
(JUNIO-SEPTIEMBRE 2022)</t>
  </si>
  <si>
    <t>PORCENTAJE DE RESULTADO DEL INDICADOR 
"TRIMESTRAL"
(JUNIO - SEPTIEMBRE 2022)</t>
  </si>
  <si>
    <t>PORCENTAJE DE RESULTADO DE LA ACTIVIDAD
"TRIMESTRAL"
( JUNIO - SEPTIMEBRE 2022)</t>
  </si>
  <si>
    <t>ACUMULADO DE LAS METAS TRIMESTRALES (SEPTIEMBRE-DICIEMBRE 2021, ENERO-SEPTIEMBRE 2022</t>
  </si>
  <si>
    <t>ACUMULADO DE LOS RESULTADOS TRIMESTRALES (SEPTIEMBRE-DICIEMBRE 2021) Y (ENERO-SEPTIEMBRE 2022)</t>
  </si>
  <si>
    <t>PORCENTAJE ACUMULADO DE LAS METAS TRIMESTRALES (SEPTIEMBRE-DICIEMBRE 2021, ENERO-SEPTIEMBRE 2022</t>
  </si>
  <si>
    <t>PORCENTAJE ACUMULADO DE LOS RESULTADOS TRIMESTRALES (SEPTIEMBRE-DICIEMBRE 2021) Y (ENERO-SEPTIEMBRE 2022)</t>
  </si>
  <si>
    <t>META TRIMESTRAL (OCTUBRE-DICIEMBRE 2022)</t>
  </si>
  <si>
    <t>RESULTADO TRIMESTRAL (OCTUBRE - DICIEMBRE 2022)</t>
  </si>
  <si>
    <t>PORCENTAJE DE RESULTADO DEL INDICADOR 
"TRIMESTRAL"
(OCTUBRE - DICIEMBRE 2022)</t>
  </si>
  <si>
    <t>PORCENTAJE DE RESULTADO DE LA ACTIVIDAD
"TRIMESTRAL"
( OCTUBRE - DICIEMBRE 2022)</t>
  </si>
  <si>
    <t>ACUMULADO DE LAS METAS TRIMESTRALES (SEPTIEMBRE 2021 -DICIEMBRE 2022)</t>
  </si>
  <si>
    <t>ACUMULADO DE RESULTADOS TRIMESTRALES (SEPTIEMBRE 2021 -DICIEMBRE 2022)</t>
  </si>
  <si>
    <t>META TRIMESTRAL ENERO-MARZO 2023</t>
  </si>
  <si>
    <t>RESULTADO TRIMESTRAL (ENERO - MARZO 2023)</t>
  </si>
  <si>
    <t>PORCENTAJE DE RESULTADO DEL INDICADOR 
"TRIMESTRAL"
(ENERO - MARZO 2023)</t>
  </si>
  <si>
    <t>PORCENTAJE DE RESULTADO DE LA ACTIVIDAD
"TRIMESTRAL"
(ENERO - MARZO 2023)</t>
  </si>
  <si>
    <t>ACUMULADO DE LAS METAS TRIMESTRALES (SEPTIEMBRE 2021 -MARZO 2023)</t>
  </si>
  <si>
    <t>ACUMULADO DE RESULTADOS TRIMESTRALES (SEPTIEMBRE 2021 -MARZO 2023)</t>
  </si>
  <si>
    <t>PORCENTAJE ACUMULADO DE LAS METAS TRIMESTRALES (SEPTIEMBRE-DICIEMBRE 2021, ENERO-MARZO 2023</t>
  </si>
  <si>
    <t>PORCENTAJE ACUMULADO DE LOS RESULTADOS TRIMESTRALES (SEPTIEMBRE-DICIEMBRE 2021) Y (ENERO-MARZO 2023)</t>
  </si>
  <si>
    <t>META TRIMESTRAL  ABRIL-JUNIO 2023</t>
  </si>
  <si>
    <t>RESULTADO TRIMESTRAL (ABRIL - JUNIO 2023)</t>
  </si>
  <si>
    <t>PORCENTAJE DE RESULTADO DEL INDICADOR 
"TRIMESTRAL"
(ABRIL - JUNIO 2023)</t>
  </si>
  <si>
    <t>PORCENTAJE DE RESULTADO DE LA ACTIVIDAD
"TRIMESTRAL"
(ABRIL - JUNIO 2023)</t>
  </si>
  <si>
    <t>ACUMULADO DE LAS METAS TRIMESTRALES (SEPTIEMBRE 2021 -JUNIO 2023)</t>
  </si>
  <si>
    <t>ACUMULADO DE RESULTADOS TRIMESTRALES (SEPTIEMBRE 2021 -JUNIO 2023)</t>
  </si>
  <si>
    <t>PORCENTAJE ACUMULADO DE LAS METAS TRIMESTRALES (SEPTIEMBRE-DICIEMBRE 2021, ABRIL - JUNIO 2023)</t>
  </si>
  <si>
    <t>PORCENTAJE ACUMULADO DE LOS RESULTADOS TRIMESTRALES (SEPTIEMBRE-DICIEMBRE 2021) Y (ABRIL - JUNIO 2023)</t>
  </si>
  <si>
    <t>META TRIMESTRAL  JULIO-SEPTIEMBRE 2023</t>
  </si>
  <si>
    <t>RESULTADO TRIMESTRAL (JULIO - SEPTIEMBRE 2023)</t>
  </si>
  <si>
    <t>PORCENTAJE DE RESULTADO DEL INDICADOR 
"TRIMESTRAL"
(JULIO - SEPTIEMBRE 2023)</t>
  </si>
  <si>
    <t>PORCENTAJE DE RESULTADO DE LA ACTIVIDAD
"TRIMESTRAL"
(JULIO - SEPTIEMBRE 2023)</t>
  </si>
  <si>
    <t>ACUMULADO DE LAS METAS TRIMESTRALES (SEPTIEMBRE 2021 -SEPTIEMBRE2023)</t>
  </si>
  <si>
    <t>ACUMULADO DE RESULTADOS TRIMESTRALES (SEPTIEMBRE 2021 -SEPTIEMBRE 2023)</t>
  </si>
  <si>
    <t>PORCENTAJE ACUMULADO DE LAS METAS TRIMESTRALES (SEPTIEMBRE-DICIEMBRE 2021, JULIO - SEPTIEMBRE 2023)</t>
  </si>
  <si>
    <t>PORCENTAJE ACUMULADO DE LOS RESULTADOS TRIMESTRALES (SEPTIEMBRE-DICIEMBRE 2021) Y (JULIO - SEPTIEMBRE 2023)</t>
  </si>
  <si>
    <t>META TRIMESTRAL  OCTUBRE-DICIEMBRE 2023</t>
  </si>
  <si>
    <t>RESULTADO TRIMESTRAL (OCTUBRE-DICIEMBRE 2023)</t>
  </si>
  <si>
    <t>PORCENTAJE DE RESULTADO DEL INDICADOR 
"TRIMESTRAL"
(OCTUBRE-DICIEMBRE 2023)</t>
  </si>
  <si>
    <t>PORCENTAJE DE RESULTADO DE LA ACTIVIDAD
"TRIMESTRAL"
(OCTUBRE-DICIEMBRE 2023)</t>
  </si>
  <si>
    <t>ACUMULADO DE LAS METAS TRIMESTRALES (SEPTIEMBRE 2021 -DICIEMBRE 2023)</t>
  </si>
  <si>
    <t>ACUMULADO DE RESULTADOS TRIMESTRALES (SEPTIEMBRE 2021 -DICIEMBRE 2023)</t>
  </si>
  <si>
    <t>PORCENTAJE ACUMULADO DE LAS METAS TRIMESTRALES (SEPTIEMBRE 2021 -DICIEMBRE 2023)</t>
  </si>
  <si>
    <t>PORCENTAJE ACUMULADO DE LOS RESULTADOS TRIMESTRALES (SEPTIEMBRE 2021 -DICIEMBRE 2023)</t>
  </si>
  <si>
    <t>META TRIMESTRAL  (ENERO-MARZO 2024)</t>
  </si>
  <si>
    <t>RESULTADO TRIMESTRAL (ENERO-MARZO 2024)</t>
  </si>
  <si>
    <t>PORCENTAJE DE RESULTADO DEL INDICADOR 
"TRIMESTRAL"
(ENERO-MARZO 2024)</t>
  </si>
  <si>
    <t>PORCENTAJE DE RESULTADO DE LA ACTIVIDAD
"TRIMESTRAL"
(ENERO-MARZO 2024)</t>
  </si>
  <si>
    <t>ACUMULADO DE LAS METAS TRIMESTRALES (SEPTIEMBRE 2021 -MARZO 2024)</t>
  </si>
  <si>
    <t>ACUMULADO DE RESULTADOS TRIMESTRALES (SEPTIEMBRE 2021 -MARZO 2024)</t>
  </si>
  <si>
    <t>PORCENTAJE ACUMULADO DE LAS METAS TRIMESTRALES (SEPTIEMBRE 2021 -MARZO 2024)</t>
  </si>
  <si>
    <t>PORCENTAJE ACUMULADO DE LOS RESULTADOS TRIMESTRALES (SEPTIEMBRE 2021 -MARZO 2024)</t>
  </si>
  <si>
    <t>META TRIMESTRAL  (ABRIL-JUNIO 2024)</t>
  </si>
  <si>
    <t>RESULTADO TRIMESTRAL (ABRIL-JUNIO 2024)</t>
  </si>
  <si>
    <t>PORCENTAJE DE RESULTADO DEL INDICADOR 
"TRIMESTRAL"
(ABRIL-JUNIO 2024)</t>
  </si>
  <si>
    <t>PORCENTAJE DE RESULTADO DE LA ACTIVIDAD
"TRIMESTRAL"
(ABRIL-JUNIO 2024)</t>
  </si>
  <si>
    <t>ACUMULADO DE LAS METAS TRIMESTRALES (SEPTIEMBRE 2021 -JUNIO 2024)</t>
  </si>
  <si>
    <t>ACUMULADO DE RESULTADOS TRIMESTRALES (SEPTIEMBRE 2021 -JUNIO 2024)</t>
  </si>
  <si>
    <t>PORCENTAJE ACUMULADO DE LAS METAS TRIMESTRALES (SEPTIEMBRE 2021 -JUNIO 2024)</t>
  </si>
  <si>
    <t>PORCENTAJE ACUMULADO DE LOS RESULTADOS TRIMESTRALES (SEPTIEMBRE 2021 -JUNIO 2024)</t>
  </si>
  <si>
    <t>META TRIMESTRAL JULIO-SEPTIEMBRE 2024</t>
  </si>
  <si>
    <t>RESULTADO TRIMESTRAL JULIO-SEPTIEMBRE 2024</t>
  </si>
  <si>
    <t>PORCENTAJE DE RESULTADO DEL INDICADOR 
"TRIMESTRAL"
(JULIO-SEPTIEMBRE 2024)</t>
  </si>
  <si>
    <t>PORCENTAJE DE RESULTADO DE LA ACTIVIDAD
"TRIMESTRAL"
(JULIO-SEPTIEMBRE 2024)</t>
  </si>
  <si>
    <t>ACUMULADO DE LAS METAS TRIMESTRALES (SEPTIEMBRE 2021 -SEPTIEMBRE 2024)</t>
  </si>
  <si>
    <t>ACUMULADO DE RESULTADOS TRIMESTRALES (SEPTIEMBRE 2021 - SEPTIEMBRE 2024)</t>
  </si>
  <si>
    <t>PORCENTAJE ACUMULADO DE LAS METAS TRIMESTRALES (SEPTIEMBRE 2021 -SEPTIEMBRE 2024)</t>
  </si>
  <si>
    <t>PORCENTAJE ACUMULADO DE LOS RESULTADOS TRIMESTRALES (SEPTIEMBRE 2021 -SEPTIEMBRE 2024)</t>
  </si>
  <si>
    <t>ACTIVIDAD CONCLUIDA (≥100%)</t>
  </si>
  <si>
    <t>ACTIVIDAD CANCELADA (SI/NO)</t>
  </si>
  <si>
    <t>JUSTIFICACIÓN DE CALCELACIÓN</t>
  </si>
  <si>
    <t>N/A</t>
  </si>
  <si>
    <t>4.1.2</t>
  </si>
  <si>
    <t>4.5.1</t>
  </si>
  <si>
    <t>4.5.1.1</t>
  </si>
  <si>
    <t>4.5.2</t>
  </si>
  <si>
    <t>4.5.2.1</t>
  </si>
  <si>
    <t>4.5.2.2</t>
  </si>
  <si>
    <t>4.5.3</t>
  </si>
  <si>
    <t>4.5.3.1</t>
  </si>
  <si>
    <t>4.6.1</t>
  </si>
  <si>
    <t>4.6.1.1</t>
  </si>
  <si>
    <t>ID
OBJ</t>
  </si>
  <si>
    <t>ID
ESTR</t>
  </si>
  <si>
    <t>ID
LA</t>
  </si>
  <si>
    <t>4.1.2.4</t>
  </si>
  <si>
    <t>Fomentar la sustentabilidad ambiental en niñas, niños y adolescentes.</t>
  </si>
  <si>
    <t>Adquirir nuevos camiones recolectores de residuos sólidos urbanos.</t>
  </si>
  <si>
    <t>Construir el Complejo Ambiental de Economía Circular.</t>
  </si>
  <si>
    <t>Construir la Planta Separadora y Tratadora de Residuos Sólidos Urbanos.</t>
  </si>
  <si>
    <t>4.5.2.3</t>
  </si>
  <si>
    <t>Construir el sistema de captación de biogás en el relleno sanitario metropolitano.</t>
  </si>
  <si>
    <t>Reforzar la limpieza manual de vialidades principales y secundarias.</t>
  </si>
  <si>
    <t>4.5.3.2</t>
  </si>
  <si>
    <t>Reforzar el barrido mecanizado en vialidades principales y secundarias.</t>
  </si>
  <si>
    <t>4.5.3.3</t>
  </si>
  <si>
    <t>Reforzar la limpieza del Centro Histórico.</t>
  </si>
  <si>
    <t>4.5.3.4</t>
  </si>
  <si>
    <t>Optimizar los operativos del programa "destilichadero" en colonias.</t>
  </si>
  <si>
    <t>4.5.3.5</t>
  </si>
  <si>
    <t>Realizar operativos de limpieza en panteones municipales.</t>
  </si>
  <si>
    <t>Construir el Panteón Municipal No. 5 al norte de la ciudad.</t>
  </si>
  <si>
    <t>Fortalecer el Plan de Acción Climática.</t>
  </si>
  <si>
    <t>Mejorar el servicio y ampliar la cobertura en la recolección de los residuos sólidos urbanos.</t>
  </si>
  <si>
    <t>Manejar eficientemente la separación, tratamiento, disposición final y aprovechamiento de los residuos sólidos urbanos.</t>
  </si>
  <si>
    <t>Mejorar la limpieza de vialidades y  la imagen urbana de la ciudad.</t>
  </si>
  <si>
    <t>Ampliar la disponibilidad y el servicio de inhumaciones en la ciudad.</t>
  </si>
  <si>
    <t>Garantizar los derechos de los animales y promover las mejores prácticas para el cuidado del medio ambiente.</t>
  </si>
  <si>
    <t>Contar con un manejo eficiente y sustentable de la recolección, traslado, separación, tratamiento y disposición final de Residuos Sólidos Urbanos (RSU), así como mejorar la limpieza e imagen urbana de la ciudad.</t>
  </si>
  <si>
    <t>Contar con un servicio digno de inhumaciones en los panteones municipales.</t>
  </si>
  <si>
    <t>OBJETIVOS</t>
  </si>
  <si>
    <t xml:space="preserve">ESTRATEGIAS </t>
  </si>
  <si>
    <t xml:space="preserve">LÍNEA DE ACCIÓN </t>
  </si>
  <si>
    <t>Ciudad más funcional, infraestructura, medio ambiente y sustentabilidad</t>
  </si>
  <si>
    <t>DDR / D.SERV.PM</t>
  </si>
  <si>
    <t>D.SERV.PM</t>
  </si>
  <si>
    <t>META
TOTAL 2024 - 2027</t>
  </si>
  <si>
    <t>META TETRAMESTRAL
(SEPTIEMBRE -DICIEMBRE 2024)</t>
  </si>
  <si>
    <t>RESULTADO TETRAMESTRAL 
(SEPTIEMBRE -DICIEMBRE 2024)</t>
  </si>
  <si>
    <t>PORCENTAJE DE RESULTADO DEL INDICADOR 
"TETRAMESTRAL"
(SEPTIEMBRE-DICIEMBRE 2024)</t>
  </si>
  <si>
    <t>PORCENTAJE DE RESULTADO DE LA ACTIVIDAD
"TETRAMESTRAL"
(SEPTIEMBRE-DICIEMBRE 2024)</t>
  </si>
  <si>
    <t>META TRIMESTRAL (ENERO-MARZO 2025)</t>
  </si>
  <si>
    <t>RESULTADO TRIMESTRAL 
(ENERO-MARZO 2025)</t>
  </si>
  <si>
    <t>PORCENTAJE DE RESULTADO DEL INDICADOR 
TRIMESTRAL (ENERO-MARZO 2025)</t>
  </si>
  <si>
    <t>PORCENTAJE DE RESULTADO DE LA ACTIVIDAD
TRIMESTRAL (ENERO-MARZO 2025)</t>
  </si>
  <si>
    <t>ACUMULADO DE LAS METAS TRIMESTRALES (SEPTIEMBRE-DICIEMBRE 2024, ENERO-MARZO 2025)</t>
  </si>
  <si>
    <t>ACUMULADO DE LOS RESULTADOS TRIMESTRALES (SEPTIEMBRE-DICIEMBRE 2024, ENERO-MARZO 2025)</t>
  </si>
  <si>
    <t>PORCENTAJE ACUMULADO DE LAS METAS TRIMESTRALES (SEPTIEMBRE-DICIEMBRE 2024, ENERO-MARZO 2025)</t>
  </si>
  <si>
    <t>PORCENTAJE ACUMULADO DE LOS RESULTADOS TRIMESTRALES (SEPTIEMBRE-DICIEMBRE 2024, ENERO-MARZO 2025)</t>
  </si>
  <si>
    <t>META BIMESTRAL
(ABRIL -MAYO 2025)</t>
  </si>
  <si>
    <t>RESULTADO BIMESTRAL
(ABRIL - MAYO 2025)</t>
  </si>
  <si>
    <t>FORMULA DE CÁLCULO</t>
  </si>
  <si>
    <t>FUENTE DE PROPUESTA</t>
  </si>
  <si>
    <t>DIRECCIÓN DE SERVICIOS PÚBLICOS MUNICIPALES</t>
  </si>
  <si>
    <t>DDHyE</t>
  </si>
  <si>
    <t>Anual</t>
  </si>
  <si>
    <t xml:space="preserve">Mantener limpias las vialidades principales de la ciudad para que los habitantes disfruten de una ciudad ordenada. </t>
  </si>
  <si>
    <t>Mejores prácticas para el cuidado del medio ambiente.</t>
  </si>
  <si>
    <t>Contar con un manejo eficiente y sustentable de la recolección final de Residuos Sólidos Urbanos (RSU), así como mejorar la limpieza e imagen urbana de la ciudad.</t>
  </si>
  <si>
    <t>Contar con un manejo eficiente y sustentable de la  separación, tratamiento y disposición final de Residuos Sólidos Urbanos (RSU), así como mejorar la limpieza e imagen urbana de la ciudad.</t>
  </si>
  <si>
    <t>Cantidad de Camiones Adquiridos</t>
  </si>
  <si>
    <t>Cantidad de Proogramados para Adquirir</t>
  </si>
  <si>
    <t>% de Cumplimiento=(CCA/CPA)*100</t>
  </si>
  <si>
    <t>CCA</t>
  </si>
  <si>
    <t>CPA</t>
  </si>
  <si>
    <t>IMPARTIR PLATICAS A NNA EN TEMAS DE SUSTENTABILIDAD</t>
  </si>
  <si>
    <t>PLATICAS IMPARTIDAS</t>
  </si>
  <si>
    <t>PLATICAS PROGRAMADAS A IMPARTIR</t>
  </si>
  <si>
    <t>PI</t>
  </si>
  <si>
    <t>PPI</t>
  </si>
  <si>
    <t xml:space="preserve">PLATICAS </t>
  </si>
  <si>
    <t>PLATICAS</t>
  </si>
  <si>
    <t xml:space="preserve">SE CUENTAN CON LAS CONDICIONES ESCOLARES ADECUADAS PARA IMPARTIR LAS PLATICAS </t>
  </si>
  <si>
    <t xml:space="preserve">GESTION </t>
  </si>
  <si>
    <t xml:space="preserve">TRIMESTRAL </t>
  </si>
  <si>
    <t xml:space="preserve">PORCENTAJE DE CAMIONES ADQUIRIDOS </t>
  </si>
  <si>
    <t xml:space="preserve">QUE EL PROYECTO SEA APROBADO Y SE OTORGUE PRESUPUESTO </t>
  </si>
  <si>
    <t>EFICIENCIA</t>
  </si>
  <si>
    <t>Cantidad promedio diaria de residuos recolectados.</t>
  </si>
  <si>
    <t>Residuos sólidos</t>
  </si>
  <si>
    <t xml:space="preserve"> Kilogramos por habitante.</t>
  </si>
  <si>
    <t>DOP</t>
  </si>
  <si>
    <t>% de Cumplimiento=(PI/PPI)*100</t>
  </si>
  <si>
    <t>Realizar la licitación y contratar al ganador</t>
  </si>
  <si>
    <t>Constitución de empresa mixta e inicio de operaciones</t>
  </si>
  <si>
    <t>Obtención de permisos de uso de suelo municipal y MIA estatal</t>
  </si>
  <si>
    <t>Elaboración de estudios para cambio de uso de suelo municipal</t>
  </si>
  <si>
    <t>1.- Ficha Técnica
2.- Reporte mensual de Platicas Impartidas
3.- Evidencia fotográfica</t>
  </si>
  <si>
    <t>1.- Ficha Técnica
2.- Factura de los Camiones Adquiridos
3.- Evidencia fotográfica</t>
  </si>
  <si>
    <t xml:space="preserve">CONSTRUIR UN COMPLEJO AMBIENTAL DE ECONOMIA CIRCULAR </t>
  </si>
  <si>
    <t>PORCENTAJE DE FASES PARA LA CONSTRUCCION DEL COMPLEJO AMBIENTAL CIRCULAR REALIZADAS</t>
  </si>
  <si>
    <t>FASES DEL PROYECTO</t>
  </si>
  <si>
    <t>NUMERO DE FASES DEL PROYECTO RELIZADAS</t>
  </si>
  <si>
    <t xml:space="preserve">NUMERO DE FASES DEL PROYECTO PRGRAMADAS </t>
  </si>
  <si>
    <t>% de Cumplimiento=(NFPR/NFPP)*100</t>
  </si>
  <si>
    <t>NFPR</t>
  </si>
  <si>
    <t>NFPP</t>
  </si>
  <si>
    <t>Inicio de Construcción del Complejo Industrial</t>
  </si>
  <si>
    <t>Termino de Construcción del Complejo Industrial</t>
  </si>
  <si>
    <t>CONSTRUIR UNA PLANTA TRATADORA DE RESIDUOS SÓLIDOS URBANOS</t>
  </si>
  <si>
    <t>NUMERO DE ETAPAS DEL PROYECTO RELIZADAS</t>
  </si>
  <si>
    <t xml:space="preserve">NUMERO DE ETAPAS DEL PROYECTO PRGRAMADAS </t>
  </si>
  <si>
    <t>NEPR</t>
  </si>
  <si>
    <t>NEPP</t>
  </si>
  <si>
    <t>ETAPAS DEL PROYECTO</t>
  </si>
  <si>
    <t>1.- Ficha Técnica
2.- Autorización de uso de suelo
3.- Autorización de la MIA estatal
4.- Acta de inicio de obra
5.- Acta de conclusión de la obra</t>
  </si>
  <si>
    <t>1.- Ficha Técnica
2.- Acta de fallo de asignación de contrato
3.- Acta de inicio de construcción de la obra
4.- Acta de término de la obra
5.- Evidencia fotográfica</t>
  </si>
  <si>
    <t>Que la adquisición sea aprobada por el Alcalde</t>
  </si>
  <si>
    <t>Elaboración Proyecto ejecutivo y obtención de permisos</t>
  </si>
  <si>
    <t>Contar con un manejo eficiente de los gases que emanan de las celdas del Relleno Sanitario</t>
  </si>
  <si>
    <t>CONSTRUIR UN SISTEMA DE CAPTACIÓN DE BIO-GAS EN EL RELLENO SANTIARIO</t>
  </si>
  <si>
    <t>1.- Ficha Técnica
2.- Acta de inicio de construcción de la obra
3.- Acta de término de la obra
4.- Evidencia fotográfica</t>
  </si>
  <si>
    <t>4 FASES</t>
  </si>
  <si>
    <t>5 ETAPAS</t>
  </si>
  <si>
    <t>PORCENTAJE DE METROS CUADRADOS LIMPIADOS DEL CENTRO HISTÓRICO</t>
  </si>
  <si>
    <t>PORCENTAJE DE EVENTOS  DE DESTILICHADERO REALIZADOS</t>
  </si>
  <si>
    <t>PORCENTAJE DE CUMPLICIENTO DE PLATICAS IMPARTIDAS A NNA</t>
  </si>
  <si>
    <t>PORCENTAJE DE ETAPAS TERMINADAS DE LA CONSTRUCCIÓN DE LA PLANTA TRATADORA DE RESIDUOS SÓLIDOS URBANOS</t>
  </si>
  <si>
    <t>PORCENTAJE DE ETAPAS TERMINADAS DE LA CONSTRUCCIÓN DEL SISTEMA DE CAPTACIÓN DE BIOGAS EN EL RELLENO SANITARIO</t>
  </si>
  <si>
    <t>PORCENTAJE DE METROS CUADRADOS LIMPIADOS DE VIALIDADES PRINICPALES POR MEDIO DE LIMEPIEZA MANUAL</t>
  </si>
  <si>
    <t>PORCENTAJE DE METROS CUADRADOS LIMPADOS DE VIALIDADES PRINCIPALES CON BARRIDO MECANIZADO</t>
  </si>
  <si>
    <t>PORCENTAJE DE OPERATIVOS DE LIMPIEZA REALIZADOS  EN PANTEONES MUNICIPALES</t>
  </si>
  <si>
    <t>PORCENTAJE DE ETAPAS REALIZADAS PARA LA CONSTRUCCIÓN DEL NUEVO PANTEÓN MUNICIPAL</t>
  </si>
  <si>
    <t>MEDIR LA COBERTURA DEL BARRIDO MANUAL DE VIALIDADES PRINCIPALES</t>
  </si>
  <si>
    <t>MEDIR LA COBERTURA DEL BARRIDO MECANIZADO DE VIALIDADES PRINCIPALES</t>
  </si>
  <si>
    <t>MEDIR LA EFICIENCIA DE LA LIMPIEZA EN EL CENTRO HISTÓRICO</t>
  </si>
  <si>
    <t>CONSTRUIR UN NUEVO PANTEÓN MUNICIPAL</t>
  </si>
  <si>
    <t>MEDIDR LA CANTIDAD DE CAMIONES RECOLECTORES ADQUIRIDOS PARA EFICIENTAR LA RECOLECCION SUSTENTABLE</t>
  </si>
  <si>
    <t>MEDIR LA EFICIENCIA DE LOS OPERATIVOS DE DESTILICHADERO</t>
  </si>
  <si>
    <t>MEDIR LA EFICIENCIA DE LOS OPERATIVOS DE LIMPIEZA EN PANTEONES MUNICIPALES</t>
  </si>
  <si>
    <t>CAMIONES ADQUIRIDOS</t>
  </si>
  <si>
    <t>Inauguración del nuevo Panteón</t>
  </si>
  <si>
    <t>Inicio de la Obra de construcción del nuevo panteón municipal</t>
  </si>
  <si>
    <t xml:space="preserve">ASCENDENTE </t>
  </si>
  <si>
    <t>2 ETAPAS</t>
  </si>
  <si>
    <t>KILOMETROS LINEALES</t>
  </si>
  <si>
    <t>1.- Ficha Técnica
2.- Reporte mensual de barrido mecanizado
4.- Evidencia fotográfica</t>
  </si>
  <si>
    <t>METROS CUADRADOS</t>
  </si>
  <si>
    <t>1.- Ficha Técnica
2.- Reporte mensual de limíeza manual de vialidades
4.- Evidencia fotográfica</t>
  </si>
  <si>
    <t>1.- Ficha Técnica
2.- Reporte mensual de limíeza del centro histórico
4.- Evidencia fotográfica</t>
  </si>
  <si>
    <t>% de Cumplimiento=(NEPP/NEPR)*100</t>
  </si>
  <si>
    <t>CANTIDAD DE METROS CUADRADOS DE LIMPIEZA REALIZADOS</t>
  </si>
  <si>
    <t>CMCLR</t>
  </si>
  <si>
    <t>CANTIDAD DE METROS CUADRADOS DE LIMPIEZA PROGRAMADOS</t>
  </si>
  <si>
    <t>CMCLP</t>
  </si>
  <si>
    <t>CANTIDAD DE KILOMETROS LINEALES BARRIDOS CON BARRIDO MECANIZADO</t>
  </si>
  <si>
    <t>CANTIDAD DE KILOMETROS LINEALES PROGRAMADOS PARA BARRERE CON BARRIDO MECANIZADO</t>
  </si>
  <si>
    <t>CKLBBM</t>
  </si>
  <si>
    <t>CKLPBBM</t>
  </si>
  <si>
    <t>CANTIDAD DE KILOMETROS CUADRADOS LIMPIADOS DEL CENTRO HISTÓRICO</t>
  </si>
  <si>
    <t>CANTIDAD DE KILOMETROS CUADRADOS PROGRAMADOS PARA LIMPIEZA DEL CENTRO HISTÓRICO</t>
  </si>
  <si>
    <t>CKCLCH</t>
  </si>
  <si>
    <t>CKCPLCH</t>
  </si>
  <si>
    <t>CANTIDAD DE OPERATIVOS DE DESTILICHADERO REALIZADOS</t>
  </si>
  <si>
    <t>CODR</t>
  </si>
  <si>
    <t>CANTIDAD DE OPERATIVOS DE DESTILICHADERO PROGRAMADOS</t>
  </si>
  <si>
    <t>CANTIDAD DE OPERATIVOS DE LIMPIEZA EN PANTEONES REALIZADOS</t>
  </si>
  <si>
    <t>CANTIDAD DE OPERATIVOS DE LIMPIEZA EN PANTEONES PROGRAMADOS</t>
  </si>
  <si>
    <t>COLPR</t>
  </si>
  <si>
    <t>COLPP</t>
  </si>
  <si>
    <t>(CMCLR/CMCLR)*100</t>
  </si>
  <si>
    <t>(CKLBBM/CKLPBBM)*100</t>
  </si>
  <si>
    <t>(CKCLCH/CKCPLCH)*100</t>
  </si>
  <si>
    <t>(CODR/CODP)*100</t>
  </si>
  <si>
    <t>(COLPR/COLPP)*100</t>
  </si>
  <si>
    <t>(NEPP/NEPR)*100</t>
  </si>
  <si>
    <t>OPERATIVOS DE
DESTILICHADERO</t>
  </si>
  <si>
    <t>OPERATIVOS DE LIMPIEZA</t>
  </si>
  <si>
    <t>1.- Ficha Técnica
2.- Reporte mensual del Destilichadro
4.- Evidencia fotográfica</t>
  </si>
  <si>
    <t>1.- Ficha Técnica
2.- Reporte de los Operativos de Limpieza en Panteones
4.- Evidencia fotográfica</t>
  </si>
  <si>
    <t>QUE NO FALTE MATERIAL DE INSUMO DE LIMPIEZA</t>
  </si>
  <si>
    <t>META TOTAL
2024 - 2027</t>
  </si>
  <si>
    <t>META
TRIMESTRAL
OCT-DIC
2024</t>
  </si>
  <si>
    <t>META
TRIMESTRAL
ENE-MAR
2025</t>
  </si>
  <si>
    <t>META
BIMESTRAL
ABR-MAY
 2025</t>
  </si>
  <si>
    <t>META
TRIMESTRAL
JUN-SEPT
2025</t>
  </si>
  <si>
    <t>META
TRIMESTRAL
OCT-DIC
2025</t>
  </si>
  <si>
    <t>META
TRIMESTRAL
ENE-MAR
2026</t>
  </si>
  <si>
    <t>META
TRIMESTRAL
ABR-JUN
2026</t>
  </si>
  <si>
    <t>META
TRIMESTRAL
JUL-SEPT
2026</t>
  </si>
  <si>
    <t>META
TRIMESTRAL
OCT-DIC
2026</t>
  </si>
  <si>
    <t>META
TRIMESTRAL
ENE-MAR
2027</t>
  </si>
  <si>
    <t>META
TRIMESTRAL
ABR-JUN
2027</t>
  </si>
  <si>
    <t>META
TRIMESTRAL
JUL-SEPT
2027</t>
  </si>
  <si>
    <t>Inicio de construcción de la Planta Separadora de RSU</t>
  </si>
  <si>
    <t>Inicio de construcción
de la Planta Separadora
de RSU</t>
  </si>
  <si>
    <t>Terminación de construcción
de la Planta Separadora
de RSU</t>
  </si>
  <si>
    <t>Termina la construcción de la Planta Separadora de RSU</t>
  </si>
  <si>
    <t>Construir el sistema de captación de biogás en el Relleno Sanitario Metropolitano.</t>
  </si>
  <si>
    <t>Inicio de la Obra de Captación de Bio-gas en el RS</t>
  </si>
  <si>
    <t>Terminación de la Obra de Captación de Bio-gas en el RS</t>
  </si>
  <si>
    <t>Inicio de la Obra de construcción del nuevo Panteón Municipal</t>
  </si>
  <si>
    <t>Inauguración del nuevo Panteón Municipal</t>
  </si>
  <si>
    <t>Dirección de Servicios Públicos Municipales</t>
  </si>
  <si>
    <t>Metas del Plan Municipal de Desarrollo</t>
  </si>
  <si>
    <t>Para la Administración Municipal 2024-2027</t>
  </si>
  <si>
    <t>META
TRIMESTRAL
Abr-Jun
2025</t>
  </si>
  <si>
    <t>META
TRIMESTRAL
Jul-Sept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</si>
</sst>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0"/>
      <name val="Calibri"/>
      <family val="2"/>
    </font>
    <font>
      <b/>
      <sz val="12"/>
      <color rgb="FF002060"/>
      <name val="Calibri"/>
      <family val="2"/>
    </font>
    <font>
      <b/>
      <sz val="12"/>
      <color rgb="FFE7E6E6"/>
      <name val="Calibri"/>
      <family val="2"/>
    </font>
    <font>
      <b/>
      <sz val="12"/>
      <color theme="0"/>
      <name val="Aptos Narrow"/>
      <family val="2"/>
      <scheme val="minor"/>
    </font>
    <font>
      <b/>
      <sz val="12"/>
      <name val="Calibri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</font>
    <font>
      <b/>
      <sz val="12"/>
      <color rgb="FFE0090A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22"/>
      <color theme="1"/>
      <name val="Arial"/>
      <family val="2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7030A0"/>
        <bgColor rgb="FF7030A0"/>
      </patternFill>
    </fill>
    <fill>
      <patternFill patternType="solid">
        <fgColor rgb="FFDEEAF6"/>
        <bgColor rgb="FFDEEAF6"/>
      </patternFill>
    </fill>
    <fill>
      <patternFill patternType="solid">
        <fgColor theme="7"/>
        <bgColor theme="7"/>
      </patternFill>
    </fill>
    <fill>
      <patternFill patternType="solid">
        <fgColor rgb="FF002060"/>
        <bgColor rgb="FF002060"/>
      </patternFill>
    </fill>
    <fill>
      <patternFill patternType="solid">
        <fgColor rgb="FF9CC2E5"/>
        <bgColor rgb="FF9CC2E5"/>
      </patternFill>
    </fill>
    <fill>
      <patternFill patternType="solid">
        <fgColor rgb="FF00B050"/>
        <bgColor rgb="FF00B050"/>
      </patternFill>
    </fill>
    <fill>
      <patternFill patternType="solid">
        <fgColor theme="5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rgb="FFFFD965"/>
        <bgColor rgb="FFFFD965"/>
      </patternFill>
    </fill>
    <fill>
      <patternFill patternType="solid">
        <fgColor rgb="FF7EE6E4"/>
        <bgColor rgb="FFFFD965"/>
      </patternFill>
    </fill>
    <fill>
      <patternFill patternType="solid">
        <fgColor theme="9" tint="0.59999389629810485"/>
        <bgColor rgb="FFFFD965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rgb="FFFFD9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rgb="FF2E75B5"/>
      </patternFill>
    </fill>
    <fill>
      <patternFill patternType="solid">
        <fgColor theme="4" tint="0.79998168889431442"/>
        <bgColor rgb="FF00B050"/>
      </patternFill>
    </fill>
    <fill>
      <patternFill patternType="solid">
        <fgColor theme="4" tint="0.79998168889431442"/>
        <bgColor rgb="FFFFFF00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95">
    <xf numFmtId="0" fontId="0" fillId="0" borderId="0" xfId="0"/>
    <xf numFmtId="0" fontId="3" fillId="2" borderId="1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4" fillId="5" borderId="1" xfId="2" applyFont="1" applyFill="1" applyBorder="1" applyAlignment="1">
      <alignment horizontal="center" vertical="center" wrapText="1"/>
    </xf>
    <xf numFmtId="0" fontId="5" fillId="6" borderId="1" xfId="2" applyFont="1" applyFill="1" applyBorder="1" applyAlignment="1">
      <alignment horizontal="center" vertical="center" wrapText="1"/>
    </xf>
    <xf numFmtId="0" fontId="4" fillId="4" borderId="2" xfId="2" applyFont="1" applyFill="1" applyBorder="1" applyAlignment="1">
      <alignment horizontal="center" vertical="center" wrapText="1"/>
    </xf>
    <xf numFmtId="0" fontId="4" fillId="4" borderId="3" xfId="2" applyFont="1" applyFill="1" applyBorder="1" applyAlignment="1">
      <alignment horizontal="center" vertical="center" wrapText="1"/>
    </xf>
    <xf numFmtId="0" fontId="4" fillId="7" borderId="3" xfId="2" applyFont="1" applyFill="1" applyBorder="1" applyAlignment="1">
      <alignment horizontal="center" vertical="center" wrapText="1"/>
    </xf>
    <xf numFmtId="0" fontId="4" fillId="9" borderId="4" xfId="2" applyFont="1" applyFill="1" applyBorder="1" applyAlignment="1">
      <alignment horizontal="center" vertical="center" wrapText="1"/>
    </xf>
    <xf numFmtId="0" fontId="4" fillId="10" borderId="1" xfId="2" applyFont="1" applyFill="1" applyBorder="1" applyAlignment="1">
      <alignment horizontal="center" vertical="center" wrapText="1"/>
    </xf>
    <xf numFmtId="0" fontId="4" fillId="11" borderId="1" xfId="2" applyFont="1" applyFill="1" applyBorder="1" applyAlignment="1">
      <alignment horizontal="center" vertical="center" wrapText="1"/>
    </xf>
    <xf numFmtId="0" fontId="4" fillId="9" borderId="1" xfId="2" applyFont="1" applyFill="1" applyBorder="1" applyAlignment="1">
      <alignment horizontal="center" vertical="center" wrapText="1"/>
    </xf>
    <xf numFmtId="9" fontId="4" fillId="11" borderId="1" xfId="2" applyNumberFormat="1" applyFont="1" applyFill="1" applyBorder="1" applyAlignment="1">
      <alignment horizontal="center" vertical="center" wrapText="1"/>
    </xf>
    <xf numFmtId="0" fontId="4" fillId="12" borderId="1" xfId="2" applyFont="1" applyFill="1" applyBorder="1" applyAlignment="1">
      <alignment horizontal="center" vertical="center" wrapText="1"/>
    </xf>
    <xf numFmtId="0" fontId="4" fillId="13" borderId="1" xfId="2" applyFont="1" applyFill="1" applyBorder="1" applyAlignment="1">
      <alignment horizontal="center" vertical="center" wrapText="1"/>
    </xf>
    <xf numFmtId="9" fontId="4" fillId="13" borderId="1" xfId="1" applyFont="1" applyFill="1" applyBorder="1" applyAlignment="1">
      <alignment horizontal="center" vertical="center" wrapText="1"/>
    </xf>
    <xf numFmtId="10" fontId="4" fillId="11" borderId="1" xfId="2" applyNumberFormat="1" applyFont="1" applyFill="1" applyBorder="1" applyAlignment="1">
      <alignment horizontal="center" vertical="center" wrapText="1"/>
    </xf>
    <xf numFmtId="0" fontId="4" fillId="13" borderId="5" xfId="2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7" fillId="15" borderId="6" xfId="2" applyFont="1" applyFill="1" applyBorder="1" applyAlignment="1">
      <alignment horizontal="center" vertical="center" wrapText="1"/>
    </xf>
    <xf numFmtId="0" fontId="7" fillId="15" borderId="5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9" fontId="10" fillId="0" borderId="1" xfId="2" applyNumberFormat="1" applyFont="1" applyBorder="1" applyAlignment="1">
      <alignment horizontal="center" vertical="center" wrapText="1"/>
    </xf>
    <xf numFmtId="3" fontId="10" fillId="0" borderId="1" xfId="2" applyNumberFormat="1" applyFont="1" applyBorder="1" applyAlignment="1">
      <alignment horizontal="center" vertical="center" wrapText="1"/>
    </xf>
    <xf numFmtId="9" fontId="10" fillId="0" borderId="1" xfId="1" applyFont="1" applyFill="1" applyBorder="1" applyAlignment="1">
      <alignment horizontal="center" vertical="center" wrapText="1"/>
    </xf>
    <xf numFmtId="9" fontId="10" fillId="0" borderId="2" xfId="2" applyNumberFormat="1" applyFont="1" applyBorder="1" applyAlignment="1">
      <alignment horizontal="center" vertical="center" wrapText="1"/>
    </xf>
    <xf numFmtId="9" fontId="0" fillId="0" borderId="3" xfId="1" applyFont="1" applyFill="1" applyBorder="1" applyAlignment="1">
      <alignment horizontal="center" vertical="center"/>
    </xf>
    <xf numFmtId="0" fontId="8" fillId="0" borderId="4" xfId="2" applyFont="1" applyBorder="1" applyAlignment="1">
      <alignment horizontal="center" vertical="center" wrapText="1"/>
    </xf>
    <xf numFmtId="3" fontId="10" fillId="0" borderId="2" xfId="2" applyNumberFormat="1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9" fontId="8" fillId="0" borderId="1" xfId="1" applyFont="1" applyBorder="1" applyAlignment="1">
      <alignment horizontal="center" vertical="center" wrapText="1"/>
    </xf>
    <xf numFmtId="164" fontId="8" fillId="0" borderId="1" xfId="2" applyNumberFormat="1" applyFont="1" applyBorder="1" applyAlignment="1">
      <alignment horizontal="center" vertical="center" wrapText="1"/>
    </xf>
    <xf numFmtId="0" fontId="4" fillId="7" borderId="11" xfId="2" applyFont="1" applyFill="1" applyBorder="1" applyAlignment="1">
      <alignment horizontal="center" vertical="center" wrapText="1"/>
    </xf>
    <xf numFmtId="0" fontId="4" fillId="8" borderId="9" xfId="2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3" xfId="2" applyBorder="1" applyAlignment="1">
      <alignment horizontal="center" vertical="center" wrapText="1"/>
    </xf>
    <xf numFmtId="0" fontId="2" fillId="0" borderId="3" xfId="2" applyBorder="1"/>
    <xf numFmtId="0" fontId="2" fillId="0" borderId="9" xfId="2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8" fillId="16" borderId="1" xfId="2" applyFont="1" applyFill="1" applyBorder="1" applyAlignment="1">
      <alignment horizontal="left" vertical="center" wrapText="1"/>
    </xf>
    <xf numFmtId="9" fontId="8" fillId="17" borderId="1" xfId="1" applyFont="1" applyFill="1" applyBorder="1" applyAlignment="1">
      <alignment horizontal="center" vertical="center" wrapText="1"/>
    </xf>
    <xf numFmtId="3" fontId="10" fillId="17" borderId="1" xfId="2" applyNumberFormat="1" applyFont="1" applyFill="1" applyBorder="1" applyAlignment="1">
      <alignment horizontal="center" vertical="center" wrapText="1"/>
    </xf>
    <xf numFmtId="9" fontId="10" fillId="17" borderId="1" xfId="2" applyNumberFormat="1" applyFont="1" applyFill="1" applyBorder="1" applyAlignment="1">
      <alignment horizontal="center" vertical="center" wrapText="1"/>
    </xf>
    <xf numFmtId="0" fontId="8" fillId="18" borderId="1" xfId="2" applyFont="1" applyFill="1" applyBorder="1" applyAlignment="1">
      <alignment horizontal="center" vertical="center" wrapText="1"/>
    </xf>
    <xf numFmtId="9" fontId="10" fillId="18" borderId="1" xfId="2" applyNumberFormat="1" applyFont="1" applyFill="1" applyBorder="1" applyAlignment="1">
      <alignment horizontal="center" vertical="center" wrapText="1"/>
    </xf>
    <xf numFmtId="3" fontId="10" fillId="18" borderId="1" xfId="2" applyNumberFormat="1" applyFont="1" applyFill="1" applyBorder="1" applyAlignment="1">
      <alignment horizontal="center" vertical="center" wrapText="1"/>
    </xf>
    <xf numFmtId="9" fontId="10" fillId="18" borderId="2" xfId="2" applyNumberFormat="1" applyFont="1" applyFill="1" applyBorder="1" applyAlignment="1">
      <alignment horizontal="center" vertical="center" wrapText="1"/>
    </xf>
    <xf numFmtId="9" fontId="0" fillId="18" borderId="3" xfId="1" applyFont="1" applyFill="1" applyBorder="1" applyAlignment="1">
      <alignment horizontal="center" vertical="center"/>
    </xf>
    <xf numFmtId="0" fontId="8" fillId="18" borderId="4" xfId="2" applyFont="1" applyFill="1" applyBorder="1" applyAlignment="1">
      <alignment horizontal="center" vertical="center" wrapText="1"/>
    </xf>
    <xf numFmtId="3" fontId="10" fillId="18" borderId="2" xfId="2" applyNumberFormat="1" applyFont="1" applyFill="1" applyBorder="1" applyAlignment="1">
      <alignment horizontal="center" vertical="center" wrapText="1"/>
    </xf>
    <xf numFmtId="0" fontId="8" fillId="18" borderId="3" xfId="2" applyFont="1" applyFill="1" applyBorder="1" applyAlignment="1">
      <alignment horizontal="center" vertical="center" wrapText="1"/>
    </xf>
    <xf numFmtId="0" fontId="2" fillId="18" borderId="3" xfId="2" applyFill="1" applyBorder="1" applyAlignment="1">
      <alignment horizontal="center" vertical="center" wrapText="1"/>
    </xf>
    <xf numFmtId="0" fontId="2" fillId="18" borderId="3" xfId="2" applyFill="1" applyBorder="1"/>
    <xf numFmtId="0" fontId="6" fillId="18" borderId="3" xfId="0" applyFont="1" applyFill="1" applyBorder="1" applyAlignment="1">
      <alignment horizontal="center" vertical="center" wrapText="1"/>
    </xf>
    <xf numFmtId="0" fontId="13" fillId="18" borderId="9" xfId="2" applyFont="1" applyFill="1" applyBorder="1" applyAlignment="1">
      <alignment horizontal="center" vertical="center" wrapText="1"/>
    </xf>
    <xf numFmtId="0" fontId="11" fillId="18" borderId="3" xfId="0" applyFont="1" applyFill="1" applyBorder="1" applyAlignment="1">
      <alignment horizontal="center" vertical="center" wrapText="1"/>
    </xf>
    <xf numFmtId="0" fontId="2" fillId="18" borderId="9" xfId="2" applyFill="1" applyBorder="1" applyAlignment="1">
      <alignment horizontal="center" vertical="center" wrapText="1"/>
    </xf>
    <xf numFmtId="0" fontId="12" fillId="18" borderId="3" xfId="0" applyFont="1" applyFill="1" applyBorder="1" applyAlignment="1">
      <alignment horizontal="center" vertical="center" wrapText="1"/>
    </xf>
    <xf numFmtId="0" fontId="8" fillId="0" borderId="8" xfId="2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  <xf numFmtId="0" fontId="8" fillId="0" borderId="1" xfId="2" applyFont="1" applyBorder="1" applyAlignment="1">
      <alignment vertical="center" wrapText="1"/>
    </xf>
    <xf numFmtId="3" fontId="8" fillId="18" borderId="1" xfId="2" applyNumberFormat="1" applyFont="1" applyFill="1" applyBorder="1" applyAlignment="1">
      <alignment horizontal="center" vertical="center" wrapText="1"/>
    </xf>
    <xf numFmtId="3" fontId="8" fillId="18" borderId="4" xfId="2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 wrapText="1"/>
    </xf>
    <xf numFmtId="0" fontId="7" fillId="19" borderId="1" xfId="2" applyFont="1" applyFill="1" applyBorder="1" applyAlignment="1">
      <alignment horizontal="center" vertical="center" wrapText="1"/>
    </xf>
    <xf numFmtId="0" fontId="7" fillId="20" borderId="9" xfId="2" applyFont="1" applyFill="1" applyBorder="1" applyAlignment="1">
      <alignment horizontal="center" vertical="center" wrapText="1"/>
    </xf>
    <xf numFmtId="0" fontId="7" fillId="21" borderId="4" xfId="2" applyFont="1" applyFill="1" applyBorder="1" applyAlignment="1">
      <alignment horizontal="center" vertical="center" wrapText="1"/>
    </xf>
    <xf numFmtId="0" fontId="7" fillId="21" borderId="1" xfId="2" applyFont="1" applyFill="1" applyBorder="1" applyAlignment="1">
      <alignment horizontal="center" vertical="center" wrapText="1"/>
    </xf>
    <xf numFmtId="0" fontId="8" fillId="23" borderId="1" xfId="2" applyFont="1" applyFill="1" applyBorder="1" applyAlignment="1">
      <alignment horizontal="center" vertical="center" wrapText="1"/>
    </xf>
    <xf numFmtId="3" fontId="8" fillId="23" borderId="1" xfId="2" applyNumberFormat="1" applyFont="1" applyFill="1" applyBorder="1" applyAlignment="1">
      <alignment horizontal="center" vertical="center" wrapText="1"/>
    </xf>
    <xf numFmtId="3" fontId="8" fillId="24" borderId="1" xfId="2" applyNumberFormat="1" applyFont="1" applyFill="1" applyBorder="1" applyAlignment="1">
      <alignment horizontal="center" vertical="center" wrapText="1"/>
    </xf>
    <xf numFmtId="0" fontId="8" fillId="24" borderId="1" xfId="2" applyFont="1" applyFill="1" applyBorder="1" applyAlignment="1">
      <alignment horizontal="center" vertical="center" wrapText="1"/>
    </xf>
    <xf numFmtId="1" fontId="8" fillId="24" borderId="1" xfId="2" applyNumberFormat="1" applyFont="1" applyFill="1" applyBorder="1" applyAlignment="1">
      <alignment horizontal="center" vertical="center" wrapText="1"/>
    </xf>
    <xf numFmtId="0" fontId="8" fillId="25" borderId="1" xfId="2" applyFont="1" applyFill="1" applyBorder="1" applyAlignment="1">
      <alignment horizontal="center" vertical="center" wrapText="1"/>
    </xf>
    <xf numFmtId="0" fontId="7" fillId="26" borderId="1" xfId="2" applyFont="1" applyFill="1" applyBorder="1" applyAlignment="1">
      <alignment horizontal="center" vertical="center" wrapText="1"/>
    </xf>
    <xf numFmtId="1" fontId="8" fillId="25" borderId="1" xfId="2" applyNumberFormat="1" applyFont="1" applyFill="1" applyBorder="1" applyAlignment="1">
      <alignment horizontal="center" vertical="center" wrapText="1"/>
    </xf>
    <xf numFmtId="0" fontId="8" fillId="27" borderId="1" xfId="2" applyFont="1" applyFill="1" applyBorder="1" applyAlignment="1">
      <alignment horizontal="center" vertical="center" wrapText="1"/>
    </xf>
    <xf numFmtId="0" fontId="8" fillId="22" borderId="1" xfId="2" applyFont="1" applyFill="1" applyBorder="1" applyAlignment="1">
      <alignment horizontal="center" vertical="center" wrapText="1"/>
    </xf>
    <xf numFmtId="0" fontId="8" fillId="25" borderId="1" xfId="2" applyFont="1" applyFill="1" applyBorder="1" applyAlignment="1">
      <alignment horizontal="left" vertical="center" wrapText="1"/>
    </xf>
    <xf numFmtId="0" fontId="8" fillId="25" borderId="10" xfId="2" applyFont="1" applyFill="1" applyBorder="1" applyAlignment="1">
      <alignment horizontal="center" vertical="center" wrapText="1"/>
    </xf>
    <xf numFmtId="0" fontId="8" fillId="28" borderId="1" xfId="2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Porcentaje" xfId="1" builtinId="5"/>
  </cellStyles>
  <dxfs count="199">
    <dxf>
      <fill>
        <patternFill>
          <bgColor rgb="FF00B0F0"/>
        </patternFill>
      </fill>
    </dxf>
    <dxf>
      <font>
        <color theme="0"/>
      </font>
      <fill>
        <patternFill>
          <bgColor rgb="FF92D050"/>
        </patternFill>
      </fill>
    </dxf>
    <dxf>
      <font>
        <u val="double"/>
        <color theme="1"/>
      </font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ill>
        <patternFill>
          <bgColor rgb="FF00B0F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92D050"/>
        </patternFill>
      </fill>
    </dxf>
    <dxf>
      <font>
        <u val="double"/>
        <color theme="1"/>
      </font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ill>
        <patternFill>
          <bgColor rgb="FF00B0F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92D050"/>
        </patternFill>
      </fill>
    </dxf>
    <dxf>
      <font>
        <u val="double"/>
        <color theme="1"/>
      </font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ill>
        <patternFill>
          <bgColor rgb="FF00B0F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92D050"/>
        </patternFill>
      </fill>
    </dxf>
    <dxf>
      <font>
        <u val="double"/>
        <color theme="1"/>
      </font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92D050"/>
        </patternFill>
      </fill>
    </dxf>
    <dxf>
      <font>
        <u val="double"/>
        <color theme="1"/>
      </font>
    </dxf>
    <dxf>
      <font>
        <color theme="1"/>
      </font>
      <fill>
        <patternFill>
          <bgColor theme="0" tint="-0.14996795556505021"/>
        </patternFill>
      </fill>
    </dxf>
    <dxf>
      <fill>
        <patternFill>
          <bgColor rgb="FF00B0F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92D050"/>
        </patternFill>
      </fill>
    </dxf>
    <dxf>
      <font>
        <u val="double"/>
        <color theme="1"/>
      </font>
    </dxf>
    <dxf>
      <fill>
        <patternFill>
          <bgColor rgb="FF00B0F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92D050"/>
        </patternFill>
      </fill>
    </dxf>
    <dxf>
      <font>
        <u val="double"/>
        <color theme="1"/>
      </font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/>
      </font>
      <fill>
        <patternFill>
          <bgColor rgb="FF92D050"/>
        </patternFill>
      </fill>
    </dxf>
    <dxf>
      <font>
        <b/>
        <i val="0"/>
        <strike val="0"/>
        <u val="none"/>
      </font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92D050"/>
        </patternFill>
      </fill>
    </dxf>
    <dxf>
      <font>
        <u val="double"/>
        <color theme="1"/>
      </font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theme="0"/>
      </font>
    </dxf>
    <dxf>
      <font>
        <color theme="1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92D050"/>
        </patternFill>
      </fill>
    </dxf>
    <dxf>
      <font>
        <u val="double"/>
        <color theme="1"/>
      </font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92D050"/>
        </patternFill>
      </fill>
    </dxf>
    <dxf>
      <font>
        <u val="double"/>
        <color theme="1"/>
      </font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92D050"/>
        </patternFill>
      </fill>
    </dxf>
    <dxf>
      <font>
        <u val="double"/>
        <color theme="1"/>
      </font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92D050"/>
        </patternFill>
      </fill>
    </dxf>
    <dxf>
      <font>
        <u val="double"/>
        <color theme="1"/>
      </font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92D050"/>
        </patternFill>
      </fill>
    </dxf>
    <dxf>
      <font>
        <u val="double"/>
        <color theme="1"/>
      </font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92D050"/>
        </patternFill>
      </fill>
    </dxf>
    <dxf>
      <font>
        <u val="double"/>
        <color theme="1"/>
      </font>
    </dxf>
    <dxf>
      <font>
        <color theme="0"/>
      </font>
      <fill>
        <patternFill>
          <bgColor rgb="FF92D050"/>
        </patternFill>
      </fill>
    </dxf>
    <dxf>
      <font>
        <u val="double"/>
        <color theme="1"/>
      </font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/>
      </font>
      <fill>
        <patternFill>
          <bgColor rgb="FF92D050"/>
        </patternFill>
      </fill>
    </dxf>
    <dxf>
      <font>
        <b/>
        <i val="0"/>
        <strike val="0"/>
        <u val="none"/>
      </font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92D050"/>
        </patternFill>
      </fill>
    </dxf>
    <dxf>
      <font>
        <u val="double"/>
        <color theme="1"/>
      </font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theme="0"/>
      </font>
    </dxf>
    <dxf>
      <font>
        <color theme="1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427250</xdr:colOff>
      <xdr:row>1</xdr:row>
      <xdr:rowOff>84945</xdr:rowOff>
    </xdr:from>
    <xdr:to>
      <xdr:col>2</xdr:col>
      <xdr:colOff>1600199</xdr:colOff>
      <xdr:row>3</xdr:row>
      <xdr:rowOff>142876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175" y="265920"/>
          <a:ext cx="1820649" cy="90565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B12"/>
  <sheetViews>
    <sheetView topLeftCell="AE1" workbookViewId="0">
      <selection activeCell="AG1" sqref="AG1"/>
    </sheetView>
  </sheetViews>
  <sheetFormatPr baseColWidth="10" defaultRowHeight="15" x14ac:dyDescent="0.25"/>
  <cols>
    <col min="1" max="1" width="2" customWidth="1"/>
    <col min="2" max="2" width="8.42578125" customWidth="1"/>
    <col min="3" max="3" width="31.5703125" customWidth="1"/>
    <col min="4" max="4" width="9.7109375" customWidth="1"/>
    <col min="5" max="5" width="33.28515625" customWidth="1"/>
    <col min="6" max="6" width="9.7109375" customWidth="1"/>
    <col min="7" max="7" width="33.28515625" customWidth="1"/>
    <col min="8" max="8" width="13.28515625" customWidth="1"/>
    <col min="9" max="10" width="33.28515625" customWidth="1"/>
    <col min="11" max="15" width="27.140625" customWidth="1"/>
    <col min="16" max="16" width="24.5703125" customWidth="1"/>
    <col min="17" max="17" width="33.7109375" customWidth="1"/>
    <col min="18" max="18" width="26.28515625" customWidth="1"/>
    <col min="19" max="19" width="39.7109375" customWidth="1"/>
    <col min="20" max="20" width="47.7109375" customWidth="1"/>
    <col min="21" max="21" width="29.140625" customWidth="1"/>
    <col min="22" max="22" width="21.42578125" customWidth="1"/>
    <col min="23" max="23" width="28.28515625" customWidth="1"/>
    <col min="24" max="24" width="21.28515625" customWidth="1"/>
    <col min="25" max="25" width="24.140625" customWidth="1"/>
    <col min="26" max="26" width="36.7109375" customWidth="1"/>
    <col min="27" max="27" width="28.28515625" customWidth="1"/>
    <col min="28" max="28" width="28.5703125" customWidth="1"/>
    <col min="29" max="29" width="31.28515625" customWidth="1"/>
    <col min="30" max="31" width="30.5703125" customWidth="1"/>
    <col min="32" max="32" width="19.5703125" customWidth="1"/>
    <col min="33" max="33" width="22" customWidth="1"/>
    <col min="34" max="34" width="19.42578125" customWidth="1"/>
    <col min="35" max="35" width="21.85546875" customWidth="1"/>
    <col min="36" max="36" width="21.7109375" customWidth="1"/>
    <col min="37" max="37" width="18.140625" customWidth="1"/>
    <col min="38" max="38" width="19.85546875" customWidth="1"/>
    <col min="39" max="39" width="21.140625" customWidth="1"/>
    <col min="40" max="40" width="16.7109375" customWidth="1"/>
    <col min="41" max="41" width="19.28515625" customWidth="1"/>
    <col min="42" max="42" width="14.85546875" customWidth="1"/>
    <col min="43" max="43" width="17.5703125" customWidth="1"/>
    <col min="44" max="44" width="20.5703125" customWidth="1"/>
    <col min="45" max="45" width="21.5703125" customWidth="1"/>
    <col min="46" max="46" width="19.85546875" customWidth="1"/>
    <col min="47" max="47" width="21.140625" customWidth="1"/>
    <col min="48" max="48" width="16.7109375" customWidth="1"/>
    <col min="49" max="49" width="19.28515625" customWidth="1"/>
    <col min="50" max="50" width="14.140625" customWidth="1"/>
    <col min="51" max="51" width="15.42578125" customWidth="1"/>
    <col min="52" max="52" width="17.85546875" customWidth="1"/>
    <col min="53" max="53" width="19" customWidth="1"/>
    <col min="54" max="54" width="17.28515625" customWidth="1"/>
    <col min="55" max="55" width="17.42578125" customWidth="1"/>
    <col min="56" max="56" width="17.85546875" customWidth="1"/>
    <col min="57" max="57" width="22.5703125" customWidth="1"/>
    <col min="58" max="58" width="15.42578125" customWidth="1"/>
    <col min="59" max="59" width="15.85546875" customWidth="1"/>
    <col min="60" max="60" width="18.5703125" customWidth="1"/>
    <col min="61" max="61" width="18" customWidth="1"/>
    <col min="62" max="62" width="19.140625" customWidth="1"/>
    <col min="63" max="63" width="19.5703125" customWidth="1"/>
    <col min="64" max="65" width="22.85546875" customWidth="1"/>
    <col min="66" max="66" width="17.85546875" customWidth="1"/>
    <col min="67" max="67" width="16.7109375" customWidth="1"/>
    <col min="68" max="68" width="18" customWidth="1"/>
    <col min="69" max="69" width="18.7109375" customWidth="1"/>
    <col min="70" max="70" width="16.140625" customWidth="1"/>
    <col min="71" max="71" width="15.85546875" customWidth="1"/>
    <col min="72" max="72" width="20.42578125" customWidth="1"/>
    <col min="73" max="73" width="18.140625" customWidth="1"/>
    <col min="74" max="74" width="16.28515625" customWidth="1"/>
    <col min="75" max="75" width="15.7109375" customWidth="1"/>
    <col min="76" max="76" width="21" customWidth="1"/>
    <col min="77" max="77" width="19.5703125" customWidth="1"/>
    <col min="78" max="78" width="15.5703125" customWidth="1"/>
    <col min="79" max="79" width="18.85546875" customWidth="1"/>
    <col min="80" max="80" width="19.85546875" customWidth="1"/>
    <col min="81" max="81" width="18.42578125" customWidth="1"/>
    <col min="82" max="82" width="20.28515625" customWidth="1"/>
    <col min="83" max="83" width="18.85546875" customWidth="1"/>
    <col min="84" max="85" width="22.140625" customWidth="1"/>
    <col min="86" max="87" width="21" customWidth="1"/>
    <col min="88" max="88" width="24.5703125" customWidth="1"/>
    <col min="89" max="89" width="25.28515625" customWidth="1"/>
    <col min="90" max="90" width="23.140625" customWidth="1"/>
    <col min="91" max="91" width="21.5703125" customWidth="1"/>
    <col min="92" max="92" width="23.85546875" customWidth="1"/>
    <col min="93" max="94" width="22.42578125" customWidth="1"/>
    <col min="95" max="95" width="23" customWidth="1"/>
    <col min="96" max="96" width="23.85546875" customWidth="1"/>
    <col min="97" max="97" width="25.7109375" customWidth="1"/>
    <col min="98" max="98" width="19" customWidth="1"/>
    <col min="99" max="99" width="21.5703125" customWidth="1"/>
    <col min="100" max="100" width="23.85546875" customWidth="1"/>
    <col min="101" max="101" width="22.42578125" customWidth="1"/>
    <col min="102" max="105" width="23" customWidth="1"/>
    <col min="106" max="106" width="18.5703125" customWidth="1"/>
    <col min="107" max="107" width="21.5703125" customWidth="1"/>
    <col min="108" max="108" width="23.85546875" customWidth="1"/>
    <col min="109" max="109" width="22.42578125" customWidth="1"/>
    <col min="110" max="113" width="23" customWidth="1"/>
    <col min="114" max="114" width="18.5703125" customWidth="1"/>
    <col min="115" max="115" width="21.5703125" customWidth="1"/>
    <col min="116" max="116" width="23.85546875" customWidth="1"/>
    <col min="117" max="117" width="22.42578125" customWidth="1"/>
    <col min="118" max="121" width="23" customWidth="1"/>
    <col min="122" max="122" width="18.28515625" customWidth="1"/>
    <col min="123" max="123" width="21.5703125" customWidth="1"/>
    <col min="124" max="124" width="23.85546875" customWidth="1"/>
    <col min="125" max="125" width="22.42578125" customWidth="1"/>
    <col min="126" max="129" width="23" customWidth="1"/>
    <col min="130" max="130" width="16.85546875" customWidth="1"/>
    <col min="131" max="131" width="18.140625" customWidth="1"/>
    <col min="132" max="132" width="17.85546875" customWidth="1"/>
  </cols>
  <sheetData>
    <row r="1" spans="2:132" ht="141.75" x14ac:dyDescent="0.25">
      <c r="B1" s="1" t="s">
        <v>0</v>
      </c>
      <c r="C1" s="1" t="s">
        <v>1</v>
      </c>
      <c r="D1" s="1" t="s">
        <v>113</v>
      </c>
      <c r="E1" s="1" t="s">
        <v>141</v>
      </c>
      <c r="F1" s="1" t="s">
        <v>114</v>
      </c>
      <c r="G1" s="1" t="s">
        <v>142</v>
      </c>
      <c r="H1" s="1" t="s">
        <v>115</v>
      </c>
      <c r="I1" s="1" t="s">
        <v>143</v>
      </c>
      <c r="J1" s="1" t="s">
        <v>2</v>
      </c>
      <c r="K1" s="1" t="s">
        <v>3</v>
      </c>
      <c r="L1" s="1" t="s">
        <v>163</v>
      </c>
      <c r="M1" s="2" t="s">
        <v>4</v>
      </c>
      <c r="N1" s="2" t="s">
        <v>5</v>
      </c>
      <c r="O1" s="2" t="s">
        <v>6</v>
      </c>
      <c r="P1" s="3" t="s">
        <v>7</v>
      </c>
      <c r="Q1" s="4" t="s">
        <v>8</v>
      </c>
      <c r="R1" s="5" t="s">
        <v>9</v>
      </c>
      <c r="S1" s="3" t="s">
        <v>10</v>
      </c>
      <c r="T1" s="3" t="s">
        <v>162</v>
      </c>
      <c r="U1" s="3" t="s">
        <v>11</v>
      </c>
      <c r="V1" s="3" t="s">
        <v>12</v>
      </c>
      <c r="W1" s="3" t="s">
        <v>13</v>
      </c>
      <c r="X1" s="3" t="s">
        <v>14</v>
      </c>
      <c r="Y1" s="3" t="s">
        <v>15</v>
      </c>
      <c r="Z1" s="3" t="s">
        <v>16</v>
      </c>
      <c r="AA1" s="3" t="s">
        <v>17</v>
      </c>
      <c r="AB1" s="6" t="s">
        <v>18</v>
      </c>
      <c r="AC1" s="7" t="s">
        <v>19</v>
      </c>
      <c r="AD1" s="8" t="s">
        <v>20</v>
      </c>
      <c r="AE1" s="40" t="s">
        <v>21</v>
      </c>
      <c r="AF1" s="7" t="s">
        <v>22</v>
      </c>
      <c r="AG1" s="41" t="s">
        <v>147</v>
      </c>
      <c r="AH1" s="9" t="s">
        <v>148</v>
      </c>
      <c r="AI1" s="10" t="s">
        <v>149</v>
      </c>
      <c r="AJ1" s="11" t="s">
        <v>150</v>
      </c>
      <c r="AK1" s="11" t="s">
        <v>151</v>
      </c>
      <c r="AL1" s="14" t="s">
        <v>156</v>
      </c>
      <c r="AM1" s="14" t="s">
        <v>157</v>
      </c>
      <c r="AN1" s="15" t="s">
        <v>158</v>
      </c>
      <c r="AO1" s="16" t="s">
        <v>159</v>
      </c>
      <c r="AP1" s="12" t="s">
        <v>152</v>
      </c>
      <c r="AQ1" s="10" t="s">
        <v>153</v>
      </c>
      <c r="AR1" s="11" t="s">
        <v>154</v>
      </c>
      <c r="AS1" s="13" t="s">
        <v>155</v>
      </c>
      <c r="AT1" s="14" t="s">
        <v>156</v>
      </c>
      <c r="AU1" s="14" t="s">
        <v>157</v>
      </c>
      <c r="AV1" s="15" t="s">
        <v>158</v>
      </c>
      <c r="AW1" s="16" t="s">
        <v>159</v>
      </c>
      <c r="AX1" s="12" t="s">
        <v>160</v>
      </c>
      <c r="AY1" s="10" t="s">
        <v>161</v>
      </c>
      <c r="AZ1" s="17" t="s">
        <v>23</v>
      </c>
      <c r="BA1" s="11" t="s">
        <v>24</v>
      </c>
      <c r="BB1" s="14" t="s">
        <v>25</v>
      </c>
      <c r="BC1" s="14" t="s">
        <v>26</v>
      </c>
      <c r="BD1" s="15" t="s">
        <v>27</v>
      </c>
      <c r="BE1" s="15" t="s">
        <v>28</v>
      </c>
      <c r="BF1" s="12" t="s">
        <v>29</v>
      </c>
      <c r="BG1" s="10" t="s">
        <v>30</v>
      </c>
      <c r="BH1" s="17" t="s">
        <v>31</v>
      </c>
      <c r="BI1" s="11" t="s">
        <v>32</v>
      </c>
      <c r="BJ1" s="14" t="s">
        <v>33</v>
      </c>
      <c r="BK1" s="14" t="s">
        <v>34</v>
      </c>
      <c r="BL1" s="15" t="s">
        <v>35</v>
      </c>
      <c r="BM1" s="15" t="s">
        <v>36</v>
      </c>
      <c r="BN1" s="12" t="s">
        <v>37</v>
      </c>
      <c r="BO1" s="10" t="s">
        <v>38</v>
      </c>
      <c r="BP1" s="17" t="s">
        <v>39</v>
      </c>
      <c r="BQ1" s="11" t="s">
        <v>40</v>
      </c>
      <c r="BR1" s="14" t="s">
        <v>41</v>
      </c>
      <c r="BS1" s="14" t="s">
        <v>42</v>
      </c>
      <c r="BT1" s="15" t="s">
        <v>35</v>
      </c>
      <c r="BU1" s="18" t="s">
        <v>36</v>
      </c>
      <c r="BV1" s="12" t="s">
        <v>43</v>
      </c>
      <c r="BW1" s="10" t="s">
        <v>44</v>
      </c>
      <c r="BX1" s="17" t="s">
        <v>45</v>
      </c>
      <c r="BY1" s="11" t="s">
        <v>46</v>
      </c>
      <c r="BZ1" s="14" t="s">
        <v>47</v>
      </c>
      <c r="CA1" s="14" t="s">
        <v>48</v>
      </c>
      <c r="CB1" s="15" t="s">
        <v>49</v>
      </c>
      <c r="CC1" s="18" t="s">
        <v>50</v>
      </c>
      <c r="CD1" s="12" t="s">
        <v>51</v>
      </c>
      <c r="CE1" s="10" t="s">
        <v>52</v>
      </c>
      <c r="CF1" s="17" t="s">
        <v>53</v>
      </c>
      <c r="CG1" s="11" t="s">
        <v>54</v>
      </c>
      <c r="CH1" s="14" t="s">
        <v>55</v>
      </c>
      <c r="CI1" s="14" t="s">
        <v>56</v>
      </c>
      <c r="CJ1" s="15" t="s">
        <v>57</v>
      </c>
      <c r="CK1" s="18" t="s">
        <v>58</v>
      </c>
      <c r="CL1" s="12" t="s">
        <v>59</v>
      </c>
      <c r="CM1" s="10" t="s">
        <v>60</v>
      </c>
      <c r="CN1" s="17" t="s">
        <v>61</v>
      </c>
      <c r="CO1" s="11" t="s">
        <v>62</v>
      </c>
      <c r="CP1" s="14" t="s">
        <v>63</v>
      </c>
      <c r="CQ1" s="14" t="s">
        <v>64</v>
      </c>
      <c r="CR1" s="15" t="s">
        <v>65</v>
      </c>
      <c r="CS1" s="18" t="s">
        <v>66</v>
      </c>
      <c r="CT1" s="12" t="s">
        <v>67</v>
      </c>
      <c r="CU1" s="10" t="s">
        <v>68</v>
      </c>
      <c r="CV1" s="17" t="s">
        <v>69</v>
      </c>
      <c r="CW1" s="11" t="s">
        <v>70</v>
      </c>
      <c r="CX1" s="14" t="s">
        <v>71</v>
      </c>
      <c r="CY1" s="14" t="s">
        <v>72</v>
      </c>
      <c r="CZ1" s="15" t="s">
        <v>73</v>
      </c>
      <c r="DA1" s="18" t="s">
        <v>74</v>
      </c>
      <c r="DB1" s="12" t="s">
        <v>75</v>
      </c>
      <c r="DC1" s="10" t="s">
        <v>76</v>
      </c>
      <c r="DD1" s="17" t="s">
        <v>77</v>
      </c>
      <c r="DE1" s="11" t="s">
        <v>78</v>
      </c>
      <c r="DF1" s="14" t="s">
        <v>79</v>
      </c>
      <c r="DG1" s="14" t="s">
        <v>80</v>
      </c>
      <c r="DH1" s="15" t="s">
        <v>81</v>
      </c>
      <c r="DI1" s="18" t="s">
        <v>82</v>
      </c>
      <c r="DJ1" s="12" t="s">
        <v>83</v>
      </c>
      <c r="DK1" s="10" t="s">
        <v>84</v>
      </c>
      <c r="DL1" s="17" t="s">
        <v>85</v>
      </c>
      <c r="DM1" s="11" t="s">
        <v>86</v>
      </c>
      <c r="DN1" s="14" t="s">
        <v>87</v>
      </c>
      <c r="DO1" s="14" t="s">
        <v>88</v>
      </c>
      <c r="DP1" s="15" t="s">
        <v>89</v>
      </c>
      <c r="DQ1" s="18" t="s">
        <v>90</v>
      </c>
      <c r="DR1" s="12" t="s">
        <v>91</v>
      </c>
      <c r="DS1" s="10" t="s">
        <v>92</v>
      </c>
      <c r="DT1" s="17" t="s">
        <v>93</v>
      </c>
      <c r="DU1" s="11" t="s">
        <v>94</v>
      </c>
      <c r="DV1" s="14" t="s">
        <v>95</v>
      </c>
      <c r="DW1" s="14" t="s">
        <v>96</v>
      </c>
      <c r="DX1" s="15" t="s">
        <v>97</v>
      </c>
      <c r="DY1" s="18" t="s">
        <v>98</v>
      </c>
      <c r="DZ1" s="19" t="s">
        <v>99</v>
      </c>
      <c r="EA1" s="20" t="s">
        <v>100</v>
      </c>
      <c r="EB1" s="21" t="s">
        <v>101</v>
      </c>
    </row>
    <row r="2" spans="2:132" ht="60" x14ac:dyDescent="0.25">
      <c r="B2" s="22">
        <v>4</v>
      </c>
      <c r="C2" s="23" t="s">
        <v>144</v>
      </c>
      <c r="D2" s="24">
        <v>4.0999999999999996</v>
      </c>
      <c r="E2" s="23" t="s">
        <v>138</v>
      </c>
      <c r="F2" s="24" t="s">
        <v>103</v>
      </c>
      <c r="G2" s="23" t="s">
        <v>133</v>
      </c>
      <c r="H2" s="24" t="s">
        <v>116</v>
      </c>
      <c r="I2" s="23" t="s">
        <v>117</v>
      </c>
      <c r="J2" s="24" t="s">
        <v>164</v>
      </c>
      <c r="K2" s="24"/>
      <c r="L2" s="24" t="s">
        <v>145</v>
      </c>
      <c r="M2" s="24"/>
      <c r="N2" s="26"/>
      <c r="O2" s="27"/>
      <c r="P2" s="23"/>
      <c r="Q2" s="23"/>
      <c r="R2" s="24"/>
      <c r="S2" s="24"/>
      <c r="T2" s="24"/>
      <c r="U2" s="25"/>
      <c r="V2" s="25"/>
      <c r="W2" s="28"/>
      <c r="X2" s="28"/>
      <c r="Y2" s="28"/>
      <c r="Z2" s="24"/>
      <c r="AA2" s="24"/>
      <c r="AB2" s="24"/>
      <c r="AC2" s="29"/>
      <c r="AD2" s="29"/>
      <c r="AE2" s="29"/>
      <c r="AF2" s="29"/>
      <c r="AG2" s="37">
        <f t="shared" ref="AG2" si="0">SUM(AH2,AP2,AX2,BF2,BN2,BV2,CD2,CL2,CT2,DB2,DJ2,DR2)</f>
        <v>0</v>
      </c>
      <c r="AH2" s="24"/>
      <c r="AI2" s="24"/>
      <c r="AJ2" s="38" t="str">
        <f t="shared" ref="AJ2" si="1">IFERROR((AI2*100%)/AH2,"N/A")</f>
        <v>N/A</v>
      </c>
      <c r="AK2" s="38" t="str">
        <f t="shared" ref="AK2" si="2">IFERROR((AH2*100%)/AI2,"N/A")</f>
        <v>N/A</v>
      </c>
      <c r="AL2" s="31">
        <f t="shared" ref="AL2" si="3">IF(AH2="N/A",0,AH2)</f>
        <v>0</v>
      </c>
      <c r="AM2" s="31">
        <f t="shared" ref="AM2" si="4">IF(AI2="N/A",0,AI2)</f>
        <v>0</v>
      </c>
      <c r="AN2" s="30">
        <f t="shared" ref="AN2" si="5">IF(AL2=0,0%,IF(AL2&gt;=1,100%,AL2))</f>
        <v>0</v>
      </c>
      <c r="AO2" s="32">
        <f t="shared" ref="AO2" si="6">IF(AM2=0,0%,IF(AM2&gt;=1,100%,AM2))</f>
        <v>0</v>
      </c>
      <c r="AP2" s="24"/>
      <c r="AQ2" s="24"/>
      <c r="AR2" s="30" t="str">
        <f t="shared" ref="AR2" si="7">IFERROR((AQ2*100%)/AP2,"N/A")</f>
        <v>N/A</v>
      </c>
      <c r="AS2" s="30" t="str">
        <f t="shared" ref="AS2" si="8">IFERROR((AP2*100%)/AQ2,"N/A")</f>
        <v>N/A</v>
      </c>
      <c r="AT2" s="31">
        <f t="shared" ref="AT2" si="9">IF(AH2="N/A",0,AH2)+IF(AP2="N/A",0,AP2)</f>
        <v>0</v>
      </c>
      <c r="AU2" s="31">
        <f t="shared" ref="AU2" si="10">IF(AI2="N/A",0,AI2)+IF(AQ2="N/A",0,AQ2)</f>
        <v>0</v>
      </c>
      <c r="AV2" s="30">
        <f t="shared" ref="AV2" si="11">IF(AT2=0,0%,IF(AT2&gt;=1,100%,AT2))</f>
        <v>0</v>
      </c>
      <c r="AW2" s="32">
        <f t="shared" ref="AW2" si="12">IF(AU2=0,0%,IF(AU2&gt;=1,100%,AU2))</f>
        <v>0</v>
      </c>
      <c r="AX2" s="24"/>
      <c r="AY2" s="24"/>
      <c r="AZ2" s="30" t="str">
        <f t="shared" ref="AZ2" si="13">IFERROR((AY2*100%)/AX2,"N/A")</f>
        <v>N/A</v>
      </c>
      <c r="BA2" s="30" t="str">
        <f>IFERROR((#REF!*100%)/AY2,"N/A")</f>
        <v>N/A</v>
      </c>
      <c r="BB2" s="31">
        <f t="shared" ref="BB2" si="14">IF(AH2="N/A",0,AH2)+IF(AP2="N/A",0,AP2)+IF(AX2="N/A",0,AX2)</f>
        <v>0</v>
      </c>
      <c r="BC2" s="31">
        <f t="shared" ref="BC2" si="15">IF(AI2="N/A",0,AI2)+IF(AQ2="N/A",0,AQ2)+IF(AY2="N/A",0,AY2)</f>
        <v>0</v>
      </c>
      <c r="BD2" s="30">
        <f t="shared" ref="BD2" si="16">IF(BB2=0,0%,IF(BB2&gt;=1,100%,BB2))</f>
        <v>0</v>
      </c>
      <c r="BE2" s="30" t="e">
        <f t="shared" ref="BE2" si="17">((BC2*100/AG2)/100)</f>
        <v>#DIV/0!</v>
      </c>
      <c r="BF2" s="24"/>
      <c r="BG2" s="24"/>
      <c r="BH2" s="30" t="str">
        <f t="shared" ref="BH2" si="18">IFERROR((BG2*100%)/BF2,"N/A")</f>
        <v>N/A</v>
      </c>
      <c r="BI2" s="30">
        <f>IF(BF2="N/A","N/A",IF(BH2&lt;0%,BH2,IF(BH2&gt;=100%,100%,BH2)))</f>
        <v>1</v>
      </c>
      <c r="BJ2" s="31">
        <f t="shared" ref="BJ2" si="19">IF(AH2="N/A",0,AH2)+IF(AP2="N/A",0,AP2)+IF(AX2="N/A",0,AX2)+IF(BF2="N/A",0,BF2)</f>
        <v>0</v>
      </c>
      <c r="BK2" s="31">
        <f t="shared" ref="BK2" si="20">IF(AI2="N/A",0,AI2)+IF(AQ2="N/A",0,AQ2)+IF(AY2="N/A",0,AY2)+IF(BG2="N/A",0,BG2)</f>
        <v>0</v>
      </c>
      <c r="BL2" s="30">
        <f t="shared" ref="BL2" si="21">IF(BJ2=0,0%,IF(BJ2&gt;=1,100%,BJ2))</f>
        <v>0</v>
      </c>
      <c r="BM2" s="30" t="e">
        <f t="shared" ref="BM2" si="22">((BK2/AG2)*100)/100</f>
        <v>#DIV/0!</v>
      </c>
      <c r="BN2" s="24"/>
      <c r="BO2" s="24"/>
      <c r="BP2" s="30" t="str">
        <f t="shared" ref="BP2" si="23">IFERROR((BO2*100%)/BN2,"N/A")</f>
        <v>N/A</v>
      </c>
      <c r="BQ2" s="30">
        <f>IF(BN2="N/A","N/A",IF(BP2&lt;0%,BP2,IF(BP2&gt;=100%,100%,BP2)))</f>
        <v>1</v>
      </c>
      <c r="BR2" s="31">
        <f t="shared" ref="BR2" si="24">IF(AH2="N/A",0,AH2)+IF(AP2="N/A",0,AP2)+IF(AX2="N/A",0,AX2)+IF(BF2="N/A",0,BF2)+IF(BN2="N/A",0,BN2)</f>
        <v>0</v>
      </c>
      <c r="BS2" s="31">
        <f t="shared" ref="BS2" si="25">IF(AI2="N/A",0,AI2)+IF(AQ2="N/A",0,AQ2)+IF(AY2="N/A",0,AY2)+IF(BG2="N/A",0,BG2)+IF(BO2="N/A",0,BO2)</f>
        <v>0</v>
      </c>
      <c r="BT2" s="33" t="e">
        <f t="shared" ref="BT2" si="26">((BR2*100)/AG2)/100</f>
        <v>#DIV/0!</v>
      </c>
      <c r="BU2" s="34" t="e">
        <f t="shared" ref="BU2" si="27">((BS2*100)/AG2)/100</f>
        <v>#DIV/0!</v>
      </c>
      <c r="BV2" s="35"/>
      <c r="BW2" s="24"/>
      <c r="BX2" s="30" t="str">
        <f t="shared" ref="BX2" si="28">IFERROR((BW2*100%)/BV2,"N/A")</f>
        <v>N/A</v>
      </c>
      <c r="BY2" s="30" t="s">
        <v>102</v>
      </c>
      <c r="BZ2" s="31">
        <f t="shared" ref="BZ2" si="29">IF(AH2="N/A",0,AH2)+IF(AP2="N/A",0,AP2)+IF(AX2="N/A",0,AX2)+IF(BF2="N/A",0,BF2)+IF(BN2="N/A",0,BN2)+IF(BV2="N/A",0,BV2)</f>
        <v>0</v>
      </c>
      <c r="CA2" s="31">
        <f t="shared" ref="CA2" si="30">IF(AI2="N/A",0,AI2)+IF(AQ2="N/A",0,AQ2)+IF(AY2="N/A",0,AY2)+IF(BG2="N/A",0,BG2)+IF(BO2="N/A",0,BO2)+IF(BW2="N/A",0,BW2)</f>
        <v>0</v>
      </c>
      <c r="CB2" s="33" t="e">
        <f t="shared" ref="CB2" si="31">((BZ2*100)/AG2)/100</f>
        <v>#DIV/0!</v>
      </c>
      <c r="CC2" s="34" t="e">
        <f t="shared" ref="CC2" si="32">((CA2*100)/AG2)/100</f>
        <v>#DIV/0!</v>
      </c>
      <c r="CD2" s="24"/>
      <c r="CE2" s="24"/>
      <c r="CF2" s="30" t="str">
        <f t="shared" ref="CF2" si="33">IFERROR((CE2*100%)/CD2,"N/A")</f>
        <v>N/A</v>
      </c>
      <c r="CG2" s="30">
        <f t="shared" ref="CG2" si="34">IF(CD2="N/A","N/A",IF(CF2&lt;0%,CF2,IF(CF2&gt;=100%,100%,CF2)))</f>
        <v>1</v>
      </c>
      <c r="CH2" s="31">
        <f t="shared" ref="CH2" si="35">IF(AH2="N/A",0,AH2)+IF(AP2="N/A",0,AP2)+IF(AX2="N/A",0,AX2)+IF(BF2="N/A",0,BF2)+IF(BN2="N/A",0,BN2)+IF(BV2="N/A",0,BV2)+IF(CD2="N/A",0,CD2)</f>
        <v>0</v>
      </c>
      <c r="CI2" s="31">
        <f t="shared" ref="CI2" si="36">IF(AI2="N/A",0,AI2)+IF(AQ2="N/A",0,AQ2)+IF(AY2="N/A",0,AY2)+IF(BG2="N/A",0,BG2)+IF(BO2="N/A",0,BO2)+IF(BW2="N/A",0,BW2)+IF(CE2="N/A",0,CE2)</f>
        <v>0</v>
      </c>
      <c r="CJ2" s="33" t="e">
        <f t="shared" ref="CJ2" si="37">((CH2*100)/AG2)/100</f>
        <v>#DIV/0!</v>
      </c>
      <c r="CK2" s="34" t="e">
        <f t="shared" ref="CK2" si="38">((CI2*100)/AG2)/100</f>
        <v>#DIV/0!</v>
      </c>
      <c r="CL2" s="24"/>
      <c r="CM2" s="24"/>
      <c r="CN2" s="30" t="str">
        <f t="shared" ref="CN2" si="39">IFERROR((CM2*100%)/CL2,"N/A")</f>
        <v>N/A</v>
      </c>
      <c r="CO2" s="30">
        <f t="shared" ref="CO2" si="40">IF(CL2="N/A","N/A",IF(CN2&lt;0%,CN2,IF(CN2&gt;=100%,100%,CN2)))</f>
        <v>1</v>
      </c>
      <c r="CP2" s="31">
        <f t="shared" ref="CP2" si="41">IF(AH2="N/A",0,AH2)+IF(AP2="N/A",0,AP2)+IF(AX2="N/A",0,AX2)+IF(BF2="N/A",0,BF2)+IF(BN2="N/A",0,BN2)+IF(BV2="N/A",0,BV2)+IF(CD2="N/A",0,CD2)+IF(CL2="N/A",0,CL2)</f>
        <v>0</v>
      </c>
      <c r="CQ2" s="31">
        <f t="shared" ref="CQ2" si="42">IF(AI2="N/A",0,AI2)+IF(AQ2="N/A",0,AQ2)+IF(AY2="N/A",0,AY2)+IF(BG2="N/A",0,BG2)+IF(BO2="N/A",0,BO2)+IF(BW2="N/A",0,BW2)+IF(CE2="N/A",0,CE2)+IF(CM2="N/A",0,CM2)</f>
        <v>0</v>
      </c>
      <c r="CR2" s="33" t="e">
        <f t="shared" ref="CR2" si="43">((CP2*100)/AG2)/100</f>
        <v>#DIV/0!</v>
      </c>
      <c r="CS2" s="34" t="e">
        <f t="shared" ref="CS2" si="44">((CQ2*100)/AG2)/100</f>
        <v>#DIV/0!</v>
      </c>
      <c r="CT2" s="24"/>
      <c r="CU2" s="24"/>
      <c r="CV2" s="30" t="str">
        <f t="shared" ref="CV2" si="45">IFERROR((CU2*100%)/CT2,"N/A")</f>
        <v>N/A</v>
      </c>
      <c r="CW2" s="30">
        <f>IF(CT2="N/A","N/A",IF(CV2&lt;0%,CV2,IF(CV2&gt;=100%,100%,CV2)))</f>
        <v>1</v>
      </c>
      <c r="CX2" s="36">
        <f t="shared" ref="CX2" si="46">IF(AH2="N/A",0,AH2)+IF(AP2="N/A",0,AP2)+IF(AX2="N/A",0,AX2)+IF(BF2="N/A",0,BF2)+IF(BN2="N/A",0,BN2)+IF(BV2="N/A",0,BV2)+IF(CD2="N/A",0,CD2)+IF(CL2="N/A",0,CL2)+IF(CT2="N/A",0,CT2)</f>
        <v>0</v>
      </c>
      <c r="CY2" s="36">
        <f t="shared" ref="CY2" si="47">IF(AI2="N/A",0,AI2)+IF(AQ2="N/A",0,AQ2)+IF(AY2="N/A",0,AY2)+IF(BG2="N/A",0,BG2)+IF(BO2="N/A",0,BO2)+IF(BW2="N/A",0,BW2)+IF(CE2="N/A",0,CE2)+IF(CM2="N/A",0,CM2)+IF(CU2="N/A",0,CU2)</f>
        <v>0</v>
      </c>
      <c r="CZ2" s="33" t="e">
        <f t="shared" ref="CZ2" si="48">((CX2*100)/AG2)/100</f>
        <v>#DIV/0!</v>
      </c>
      <c r="DA2" s="34" t="e">
        <f t="shared" ref="DA2" si="49">((CY2*100)/AG2)/100</f>
        <v>#DIV/0!</v>
      </c>
      <c r="DB2" s="24"/>
      <c r="DC2" s="24"/>
      <c r="DD2" s="30" t="str">
        <f t="shared" ref="DD2" si="50">IFERROR((DC2*100%)/DB2,"N/A")</f>
        <v>N/A</v>
      </c>
      <c r="DE2" s="30">
        <f t="shared" ref="DE2" si="51">IF(DB2="N/A","N/A",IF(DD2&lt;0%,DD2,IF(DD2&gt;=100%,100%,DD2)))</f>
        <v>1</v>
      </c>
      <c r="DF2" s="36">
        <f t="shared" ref="DF2" si="52">IF(AH2="N/A",0,AH2)+IF(AP2="N/A",0,AP2)+IF(AX2="N/A",0,AX2)+IF(BF2="N/A",0,BF2)+IF(BN2="N/A",0,BN2)+IF(BV2="N/A",0,BV2)+IF(CD2="N/A",0,CD2)+IF(CL2="N/A",0,CL2)+IF(CT2="N/A",0,CT2)+IF(DB2="N/A",0,DB2)</f>
        <v>0</v>
      </c>
      <c r="DG2" s="36">
        <f t="shared" ref="DG2" si="53">IF(AI2="N/A",0,AI2)+IF(AQ2="N/A",0,AQ2)+IF(AY2="N/A",0,AY2)+IF(BG2="N/A",0,BG2)+IF(BO2="N/A",0,BO2)+IF(BW2="N/A",0,BW2)+IF(CE2="N/A",0,CE2)+IF(CM2="N/A",0,CM2)+IF(CU2="N/A",0,CU2)+IF(DC2="N/A",0,DC2)</f>
        <v>0</v>
      </c>
      <c r="DH2" s="33" t="e">
        <f t="shared" ref="DH2" si="54">((DF2*100)/AG2)/100</f>
        <v>#DIV/0!</v>
      </c>
      <c r="DI2" s="34" t="e">
        <f t="shared" ref="DI2" si="55">((DG2*100)/AG2)/100</f>
        <v>#DIV/0!</v>
      </c>
      <c r="DJ2" s="24"/>
      <c r="DK2" s="24"/>
      <c r="DL2" s="30" t="str">
        <f t="shared" ref="DL2" si="56">IFERROR((DK2*100%)/DJ2,"N/A")</f>
        <v>N/A</v>
      </c>
      <c r="DM2" s="30">
        <f t="shared" ref="DM2" si="57">IF(DJ2="N/A","N/A",IF(DL2&lt;0%,DL2,IF(DL2&gt;=100%,100%,DL2)))</f>
        <v>1</v>
      </c>
      <c r="DN2" s="36">
        <f t="shared" ref="DN2" si="58">IF(AH2="N/A",0,AH2)+IF(AP2="N/A",0,AP2)+IF(AX2="N/A",0,AX2)+IF(BF2="N/A",0,BF2)+IF(BN2="N/A",0,BN2)+IF(BV2="N/A",0,BV2)+IF(CD2="N/A",0,CD2)+IF(CL2="N/A",0,CL2)+IF(CT2="N/A",0,CT2)+IF(DB2="N/A",0,DB2)+IF(DJ2="N/A",0,DJ2)</f>
        <v>0</v>
      </c>
      <c r="DO2" s="36">
        <f t="shared" ref="DO2" si="59">IF(AI2="N/A",0,AI2)+IF(AQ2="N/A",0,AQ2)+IF(AY2="N/A",0,AY2)+IF(BG2="N/A",0,BG2)+IF(BO2="N/A",0,BO2)+IF(BW2="N/A",0,BW2)+IF(CE2="N/A",0,CE2)+IF(CM2="N/A",0,CM2)+IF(CU2="N/A",0,CU2)+IF(DC2="N/A",0,DC2)+IF(DK2="N/A",0,DK2)</f>
        <v>0</v>
      </c>
      <c r="DP2" s="33" t="e">
        <f t="shared" ref="DP2" si="60">((DN2*100)/AG2)/100</f>
        <v>#DIV/0!</v>
      </c>
      <c r="DQ2" s="34" t="e">
        <f t="shared" ref="DQ2" si="61">((DO2*100)/AG2)/100</f>
        <v>#DIV/0!</v>
      </c>
      <c r="DR2" s="24"/>
      <c r="DS2" s="24"/>
      <c r="DT2" s="30" t="str">
        <f t="shared" ref="DT2" si="62">IFERROR((DS2*100%)/DR2,"N/A")</f>
        <v>N/A</v>
      </c>
      <c r="DU2" s="30">
        <f t="shared" ref="DU2" si="63">IF(DR2="N/A","N/A",IF(DT2&lt;0%,DT2,IF(DT2&gt;=100%,100%,DT2)))</f>
        <v>1</v>
      </c>
      <c r="DV2" s="36">
        <f t="shared" ref="DV2" si="64">IF(AH2="N/A",0,AH2)+IF(AP2="N/A",0,AP2)+IF(AX2="N/A",0,AX2)+IF(BF2="N/A",0,BF2)+IF(BN2="N/A",0,BN2)+IF(BV2="N/A",0,BV2)+IF(CD2="N/A",0,CD2)+IF(CL2="N/A",0,CL2)+IF(CT2="N/A",0,CT2)+IF(DB2="N/A",0,DB2)+IF(DJ2="N/A",0,DJ2)+IF(DR2="N/A",0,DR2)</f>
        <v>0</v>
      </c>
      <c r="DW2" s="36">
        <f t="shared" ref="DW2" si="65">IF(AI2="N/A",0,AI2)+IF(AQ2="N/A",0,AQ2)+IF(AY2="N/A",0,AY2)+IF(BG2="N/A",0,BG2)+IF(BO2="N/A",0,BO2)+IF(BW2="N/A",0,BW2)+IF(CE2="N/A",0,CE2)+IF(CM2="N/A",0,CM2)+IF(CU2="N/A",0,CU2)+IF(DC2="N/A",0,DC2)+IF(DK2="N/A",0,DK2)+IF(DS2="N/A",0,DS2)</f>
        <v>0</v>
      </c>
      <c r="DX2" s="33" t="e">
        <f t="shared" ref="DX2" si="66">((DV2*100)/AG2)/100</f>
        <v>#DIV/0!</v>
      </c>
      <c r="DY2" s="34" t="e">
        <f t="shared" ref="DY2" si="67">((DW2*100)/AG2)/100</f>
        <v>#DIV/0!</v>
      </c>
      <c r="DZ2" s="26"/>
      <c r="EA2" s="45"/>
      <c r="EB2" s="46"/>
    </row>
    <row r="3" spans="2:132" ht="120" x14ac:dyDescent="0.25">
      <c r="B3" s="22">
        <v>4</v>
      </c>
      <c r="C3" s="23" t="s">
        <v>144</v>
      </c>
      <c r="D3" s="24">
        <v>4.5</v>
      </c>
      <c r="E3" s="23" t="s">
        <v>139</v>
      </c>
      <c r="F3" s="39" t="s">
        <v>104</v>
      </c>
      <c r="G3" s="23" t="s">
        <v>134</v>
      </c>
      <c r="H3" s="24" t="s">
        <v>105</v>
      </c>
      <c r="I3" s="23" t="s">
        <v>118</v>
      </c>
      <c r="J3" s="24" t="s">
        <v>164</v>
      </c>
      <c r="K3" s="24"/>
      <c r="L3" s="24" t="s">
        <v>146</v>
      </c>
      <c r="M3" s="24"/>
      <c r="N3" s="26"/>
      <c r="O3" s="27"/>
      <c r="P3" s="23"/>
      <c r="Q3" s="23"/>
      <c r="R3" s="24"/>
      <c r="S3" s="24"/>
      <c r="T3" s="24"/>
      <c r="U3" s="25"/>
      <c r="V3" s="25"/>
      <c r="W3" s="28"/>
      <c r="X3" s="28"/>
      <c r="Y3" s="28"/>
      <c r="Z3" s="24"/>
      <c r="AA3" s="24"/>
      <c r="AB3" s="24"/>
      <c r="AC3" s="29"/>
      <c r="AD3" s="29"/>
      <c r="AE3" s="29"/>
      <c r="AF3" s="29"/>
      <c r="AG3" s="37">
        <f t="shared" ref="AG3:AG12" si="68">SUM(AH3,AP3,AX3,BF3,BN3,BV3,CD3,CL3,CT3,DB3,DJ3,DR3)</f>
        <v>0</v>
      </c>
      <c r="AH3" s="24"/>
      <c r="AI3" s="24"/>
      <c r="AJ3" s="38" t="str">
        <f t="shared" ref="AJ3:AJ12" si="69">IFERROR((AI3*100%)/AH3,"N/A")</f>
        <v>N/A</v>
      </c>
      <c r="AK3" s="38" t="str">
        <f t="shared" ref="AK3:AK12" si="70">IFERROR((AH3*100%)/AI3,"N/A")</f>
        <v>N/A</v>
      </c>
      <c r="AL3" s="31">
        <f t="shared" ref="AL3:AL12" si="71">IF(AH3="N/A",0,AH3)</f>
        <v>0</v>
      </c>
      <c r="AM3" s="31">
        <f t="shared" ref="AM3:AM12" si="72">IF(AI3="N/A",0,AI3)</f>
        <v>0</v>
      </c>
      <c r="AN3" s="30">
        <f t="shared" ref="AN3:AN12" si="73">IF(AL3=0,0%,IF(AL3&gt;=1,100%,AL3))</f>
        <v>0</v>
      </c>
      <c r="AO3" s="32">
        <f t="shared" ref="AO3:AO12" si="74">IF(AM3=0,0%,IF(AM3&gt;=1,100%,AM3))</f>
        <v>0</v>
      </c>
      <c r="AP3" s="24"/>
      <c r="AQ3" s="24"/>
      <c r="AR3" s="30" t="str">
        <f t="shared" ref="AR3:AR12" si="75">IFERROR((AQ3*100%)/AP3,"N/A")</f>
        <v>N/A</v>
      </c>
      <c r="AS3" s="30" t="str">
        <f t="shared" ref="AS3:AS12" si="76">IFERROR((AP3*100%)/AQ3,"N/A")</f>
        <v>N/A</v>
      </c>
      <c r="AT3" s="31">
        <f t="shared" ref="AT3:AT12" si="77">IF(AH3="N/A",0,AH3)+IF(AP3="N/A",0,AP3)</f>
        <v>0</v>
      </c>
      <c r="AU3" s="31">
        <f t="shared" ref="AU3:AU12" si="78">IF(AI3="N/A",0,AI3)+IF(AQ3="N/A",0,AQ3)</f>
        <v>0</v>
      </c>
      <c r="AV3" s="30">
        <f t="shared" ref="AV3:AV12" si="79">IF(AT3=0,0%,IF(AT3&gt;=1,100%,AT3))</f>
        <v>0</v>
      </c>
      <c r="AW3" s="32">
        <f t="shared" ref="AW3:AW12" si="80">IF(AU3=0,0%,IF(AU3&gt;=1,100%,AU3))</f>
        <v>0</v>
      </c>
      <c r="AX3" s="24"/>
      <c r="AY3" s="24"/>
      <c r="AZ3" s="30" t="str">
        <f t="shared" ref="AZ3:AZ12" si="81">IFERROR((AY3*100%)/AX3,"N/A")</f>
        <v>N/A</v>
      </c>
      <c r="BA3" s="30">
        <f>IF(AX3="N/A","N/A",IF(AZ3&lt;0%,AZ3,IF(AZ3&gt;=100%,100%,AZ3)))</f>
        <v>1</v>
      </c>
      <c r="BB3" s="31">
        <f t="shared" ref="BB3:BB12" si="82">IF(AH3="N/A",0,AH3)+IF(AP3="N/A",0,AP3)+IF(AX3="N/A",0,AX3)</f>
        <v>0</v>
      </c>
      <c r="BC3" s="31">
        <f t="shared" ref="BC3:BC12" si="83">IF(AI3="N/A",0,AI3)+IF(AQ3="N/A",0,AQ3)+IF(AY3="N/A",0,AY3)</f>
        <v>0</v>
      </c>
      <c r="BD3" s="30">
        <f t="shared" ref="BD3:BD12" si="84">IF(BB3=0,0%,IF(BB3&gt;=1,100%,BB3))</f>
        <v>0</v>
      </c>
      <c r="BE3" s="30" t="e">
        <f t="shared" ref="BE3:BE12" si="85">((BC3*100/AG3)/100)</f>
        <v>#DIV/0!</v>
      </c>
      <c r="BF3" s="24"/>
      <c r="BG3" s="24"/>
      <c r="BH3" s="30" t="str">
        <f t="shared" ref="BH3:BH12" si="86">IFERROR((BG3*100%)/BF3,"N/A")</f>
        <v>N/A</v>
      </c>
      <c r="BI3" s="30">
        <f>IF(BF3="N/A","N/A",IF(BH3&lt;0%,BH3,IF(BH3&gt;=100%,100%,BH3)))</f>
        <v>1</v>
      </c>
      <c r="BJ3" s="31">
        <f t="shared" ref="BJ3:BJ12" si="87">IF(AH3="N/A",0,AH3)+IF(AP3="N/A",0,AP3)+IF(AX3="N/A",0,AX3)+IF(BF3="N/A",0,BF3)</f>
        <v>0</v>
      </c>
      <c r="BK3" s="31">
        <f t="shared" ref="BK3:BK12" si="88">IF(AI3="N/A",0,AI3)+IF(AQ3="N/A",0,AQ3)+IF(AY3="N/A",0,AY3)+IF(BG3="N/A",0,BG3)</f>
        <v>0</v>
      </c>
      <c r="BL3" s="30">
        <f t="shared" ref="BL3:BL12" si="89">IF(BJ3=0,0%,IF(BJ3&gt;=1,100%,BJ3))</f>
        <v>0</v>
      </c>
      <c r="BM3" s="30" t="e">
        <f t="shared" ref="BM3:BM12" si="90">((BK3/AG3)*100)/100</f>
        <v>#DIV/0!</v>
      </c>
      <c r="BN3" s="24"/>
      <c r="BO3" s="24"/>
      <c r="BP3" s="30" t="str">
        <f t="shared" ref="BP3:BP12" si="91">IFERROR((BO3*100%)/BN3,"N/A")</f>
        <v>N/A</v>
      </c>
      <c r="BQ3" s="30">
        <f>IF(BN3="N/A","N/A",IF(BP3&lt;0%,BP3,IF(BP3&gt;=100%,100%,BP3)))</f>
        <v>1</v>
      </c>
      <c r="BR3" s="31">
        <f t="shared" ref="BR3:BR12" si="92">IF(AH3="N/A",0,AH3)+IF(AP3="N/A",0,AP3)+IF(AX3="N/A",0,AX3)+IF(BF3="N/A",0,BF3)+IF(BN3="N/A",0,BN3)</f>
        <v>0</v>
      </c>
      <c r="BS3" s="31">
        <f t="shared" ref="BS3:BS12" si="93">IF(AI3="N/A",0,AI3)+IF(AQ3="N/A",0,AQ3)+IF(AY3="N/A",0,AY3)+IF(BG3="N/A",0,BG3)+IF(BO3="N/A",0,BO3)</f>
        <v>0</v>
      </c>
      <c r="BT3" s="33" t="e">
        <f t="shared" ref="BT3:BT12" si="94">((BR3*100)/AG3)/100</f>
        <v>#DIV/0!</v>
      </c>
      <c r="BU3" s="34" t="e">
        <f t="shared" ref="BU3:BU12" si="95">((BS3*100)/AG3)/100</f>
        <v>#DIV/0!</v>
      </c>
      <c r="BV3" s="35"/>
      <c r="BW3" s="24"/>
      <c r="BX3" s="30" t="str">
        <f t="shared" ref="BX3:BX12" si="96">IFERROR((BW3*100%)/BV3,"N/A")</f>
        <v>N/A</v>
      </c>
      <c r="BY3" s="30">
        <f>IF(BV3="N/A","N/A",IF(BX3&lt;0%,BX3,IF(BX3&gt;=100%,100%,BX3)))</f>
        <v>1</v>
      </c>
      <c r="BZ3" s="31">
        <f t="shared" ref="BZ3:BZ12" si="97">IF(AH3="N/A",0,AH3)+IF(AP3="N/A",0,AP3)+IF(AX3="N/A",0,AX3)+IF(BF3="N/A",0,BF3)+IF(BN3="N/A",0,BN3)+IF(BV3="N/A",0,BV3)</f>
        <v>0</v>
      </c>
      <c r="CA3" s="31">
        <f t="shared" ref="CA3:CA12" si="98">IF(AI3="N/A",0,AI3)+IF(AQ3="N/A",0,AQ3)+IF(AY3="N/A",0,AY3)+IF(BG3="N/A",0,BG3)+IF(BO3="N/A",0,BO3)+IF(BW3="N/A",0,BW3)</f>
        <v>0</v>
      </c>
      <c r="CB3" s="33" t="e">
        <f t="shared" ref="CB3:CB12" si="99">((BZ3*100)/AG3)/100</f>
        <v>#DIV/0!</v>
      </c>
      <c r="CC3" s="34" t="e">
        <f t="shared" ref="CC3:CC12" si="100">((CA3*100)/AG3)/100</f>
        <v>#DIV/0!</v>
      </c>
      <c r="CD3" s="24"/>
      <c r="CE3" s="24"/>
      <c r="CF3" s="30" t="str">
        <f t="shared" ref="CF3:CF12" si="101">IFERROR((CE3*100%)/CD3,"N/A")</f>
        <v>N/A</v>
      </c>
      <c r="CG3" s="30">
        <f t="shared" ref="CG3:CG12" si="102">IF(CD3="N/A","N/A",IF(CF3&lt;0%,CF3,IF(CF3&gt;=100%,100%,CF3)))</f>
        <v>1</v>
      </c>
      <c r="CH3" s="31">
        <f t="shared" ref="CH3:CH12" si="103">IF(AH3="N/A",0,AH3)+IF(AP3="N/A",0,AP3)+IF(AX3="N/A",0,AX3)+IF(BF3="N/A",0,BF3)+IF(BN3="N/A",0,BN3)+IF(BV3="N/A",0,BV3)+IF(CD3="N/A",0,CD3)</f>
        <v>0</v>
      </c>
      <c r="CI3" s="31">
        <f t="shared" ref="CI3:CI12" si="104">IF(AI3="N/A",0,AI3)+IF(AQ3="N/A",0,AQ3)+IF(AY3="N/A",0,AY3)+IF(BG3="N/A",0,BG3)+IF(BO3="N/A",0,BO3)+IF(BW3="N/A",0,BW3)+IF(CE3="N/A",0,CE3)</f>
        <v>0</v>
      </c>
      <c r="CJ3" s="33" t="e">
        <f t="shared" ref="CJ3:CJ12" si="105">((CH3*100)/AG3)/100</f>
        <v>#DIV/0!</v>
      </c>
      <c r="CK3" s="34" t="e">
        <f t="shared" ref="CK3:CK12" si="106">((CI3*100)/AG3)/100</f>
        <v>#DIV/0!</v>
      </c>
      <c r="CL3" s="24"/>
      <c r="CM3" s="24"/>
      <c r="CN3" s="30" t="str">
        <f t="shared" ref="CN3:CN12" si="107">IFERROR((CM3*100%)/CL3,"N/A")</f>
        <v>N/A</v>
      </c>
      <c r="CO3" s="30">
        <f t="shared" ref="CO3:CO12" si="108">IF(CL3="N/A","N/A",IF(CN3&lt;0%,CN3,IF(CN3&gt;=100%,100%,CN3)))</f>
        <v>1</v>
      </c>
      <c r="CP3" s="31">
        <f t="shared" ref="CP3:CP12" si="109">IF(AH3="N/A",0,AH3)+IF(AP3="N/A",0,AP3)+IF(AX3="N/A",0,AX3)+IF(BF3="N/A",0,BF3)+IF(BN3="N/A",0,BN3)+IF(BV3="N/A",0,BV3)+IF(CD3="N/A",0,CD3)+IF(CL3="N/A",0,CL3)</f>
        <v>0</v>
      </c>
      <c r="CQ3" s="31">
        <f t="shared" ref="CQ3:CQ12" si="110">IF(AI3="N/A",0,AI3)+IF(AQ3="N/A",0,AQ3)+IF(AY3="N/A",0,AY3)+IF(BG3="N/A",0,BG3)+IF(BO3="N/A",0,BO3)+IF(BW3="N/A",0,BW3)+IF(CE3="N/A",0,CE3)+IF(CM3="N/A",0,CM3)</f>
        <v>0</v>
      </c>
      <c r="CR3" s="33" t="e">
        <f t="shared" ref="CR3:CR12" si="111">((CP3*100)/AG3)/100</f>
        <v>#DIV/0!</v>
      </c>
      <c r="CS3" s="34" t="e">
        <f t="shared" ref="CS3:CS12" si="112">((CQ3*100)/AG3)/100</f>
        <v>#DIV/0!</v>
      </c>
      <c r="CT3" s="24"/>
      <c r="CU3" s="24"/>
      <c r="CV3" s="30" t="str">
        <f t="shared" ref="CV3:CV12" si="113">IFERROR((CU3*100%)/CT3,"N/A")</f>
        <v>N/A</v>
      </c>
      <c r="CW3" s="30">
        <f>IF(CT3="N/A","N/A",IF(CV3&lt;0%,CV3,IF(CV3&gt;=100%,100%,CV3)))</f>
        <v>1</v>
      </c>
      <c r="CX3" s="36">
        <f t="shared" ref="CX3:CX5" si="114">IF(AH3="N/A",0,AH3)+IF(AP3="N/A",0,AP3)+IF(AX3="N/A",0,AX3)+IF(BF3="N/A",0,BF3)+IF(BN3="N/A",0,BN3)+IF(BV3="N/A",0,BV3)+IF(CD3="N/A",0,CD3)+IF(CL3="N/A",0,CL3)+IF(CT3="N/A",0,CT3)</f>
        <v>0</v>
      </c>
      <c r="CY3" s="36">
        <f t="shared" ref="CY3:CY12" si="115">IF(AI3="N/A",0,AI3)+IF(AQ3="N/A",0,AQ3)+IF(AY3="N/A",0,AY3)+IF(BG3="N/A",0,BG3)+IF(BO3="N/A",0,BO3)+IF(BW3="N/A",0,BW3)+IF(CE3="N/A",0,CE3)+IF(CM3="N/A",0,CM3)+IF(CU3="N/A",0,CU3)</f>
        <v>0</v>
      </c>
      <c r="CZ3" s="33" t="e">
        <f t="shared" ref="CZ3:CZ12" si="116">((CX3*100)/AG3)/100</f>
        <v>#DIV/0!</v>
      </c>
      <c r="DA3" s="34" t="e">
        <f t="shared" ref="DA3:DA12" si="117">((CY3*100)/AG3)/100</f>
        <v>#DIV/0!</v>
      </c>
      <c r="DB3" s="24"/>
      <c r="DC3" s="24"/>
      <c r="DD3" s="30" t="str">
        <f t="shared" ref="DD3:DD12" si="118">IFERROR((DC3*100%)/DB3,"N/A")</f>
        <v>N/A</v>
      </c>
      <c r="DE3" s="30">
        <f t="shared" ref="DE3:DE12" si="119">IF(DB3="N/A","N/A",IF(DD3&lt;0%,DD3,IF(DD3&gt;=100%,100%,DD3)))</f>
        <v>1</v>
      </c>
      <c r="DF3" s="36">
        <f t="shared" ref="DF3:DF12" si="120">IF(AH3="N/A",0,AH3)+IF(AP3="N/A",0,AP3)+IF(AX3="N/A",0,AX3)+IF(BF3="N/A",0,BF3)+IF(BN3="N/A",0,BN3)+IF(BV3="N/A",0,BV3)+IF(CD3="N/A",0,CD3)+IF(CL3="N/A",0,CL3)+IF(CT3="N/A",0,CT3)+IF(DB3="N/A",0,DB3)</f>
        <v>0</v>
      </c>
      <c r="DG3" s="36">
        <f t="shared" ref="DG3:DG12" si="121">IF(AI3="N/A",0,AI3)+IF(AQ3="N/A",0,AQ3)+IF(AY3="N/A",0,AY3)+IF(BG3="N/A",0,BG3)+IF(BO3="N/A",0,BO3)+IF(BW3="N/A",0,BW3)+IF(CE3="N/A",0,CE3)+IF(CM3="N/A",0,CM3)+IF(CU3="N/A",0,CU3)+IF(DC3="N/A",0,DC3)</f>
        <v>0</v>
      </c>
      <c r="DH3" s="33" t="e">
        <f t="shared" ref="DH3:DH12" si="122">((DF3*100)/AG3)/100</f>
        <v>#DIV/0!</v>
      </c>
      <c r="DI3" s="34" t="e">
        <f t="shared" ref="DI3:DI12" si="123">((DG3*100)/AG3)/100</f>
        <v>#DIV/0!</v>
      </c>
      <c r="DJ3" s="24"/>
      <c r="DK3" s="24"/>
      <c r="DL3" s="30" t="str">
        <f t="shared" ref="DL3:DL12" si="124">IFERROR((DK3*100%)/DJ3,"N/A")</f>
        <v>N/A</v>
      </c>
      <c r="DM3" s="30">
        <f t="shared" ref="DM3:DM12" si="125">IF(DJ3="N/A","N/A",IF(DL3&lt;0%,DL3,IF(DL3&gt;=100%,100%,DL3)))</f>
        <v>1</v>
      </c>
      <c r="DN3" s="36">
        <f t="shared" ref="DN3:DN12" si="126">IF(AH3="N/A",0,AH3)+IF(AP3="N/A",0,AP3)+IF(AX3="N/A",0,AX3)+IF(BF3="N/A",0,BF3)+IF(BN3="N/A",0,BN3)+IF(BV3="N/A",0,BV3)+IF(CD3="N/A",0,CD3)+IF(CL3="N/A",0,CL3)+IF(CT3="N/A",0,CT3)+IF(DB3="N/A",0,DB3)+IF(DJ3="N/A",0,DJ3)</f>
        <v>0</v>
      </c>
      <c r="DO3" s="36">
        <f t="shared" ref="DO3:DO12" si="127">IF(AI3="N/A",0,AI3)+IF(AQ3="N/A",0,AQ3)+IF(AY3="N/A",0,AY3)+IF(BG3="N/A",0,BG3)+IF(BO3="N/A",0,BO3)+IF(BW3="N/A",0,BW3)+IF(CE3="N/A",0,CE3)+IF(CM3="N/A",0,CM3)+IF(CU3="N/A",0,CU3)+IF(DC3="N/A",0,DC3)+IF(DK3="N/A",0,DK3)</f>
        <v>0</v>
      </c>
      <c r="DP3" s="33" t="e">
        <f t="shared" ref="DP3:DP12" si="128">((DN3*100)/AG3)/100</f>
        <v>#DIV/0!</v>
      </c>
      <c r="DQ3" s="34" t="e">
        <f t="shared" ref="DQ3:DQ12" si="129">((DO3*100)/AG3)/100</f>
        <v>#DIV/0!</v>
      </c>
      <c r="DR3" s="24"/>
      <c r="DS3" s="24"/>
      <c r="DT3" s="30" t="str">
        <f t="shared" ref="DT3:DT12" si="130">IFERROR((DS3*100%)/DR3,"N/A")</f>
        <v>N/A</v>
      </c>
      <c r="DU3" s="30">
        <f t="shared" ref="DU3:DU12" si="131">IF(DR3="N/A","N/A",IF(DT3&lt;0%,DT3,IF(DT3&gt;=100%,100%,DT3)))</f>
        <v>1</v>
      </c>
      <c r="DV3" s="36">
        <f t="shared" ref="DV3:DV12" si="132">IF(AH3="N/A",0,AH3)+IF(AP3="N/A",0,AP3)+IF(AX3="N/A",0,AX3)+IF(BF3="N/A",0,BF3)+IF(BN3="N/A",0,BN3)+IF(BV3="N/A",0,BV3)+IF(CD3="N/A",0,CD3)+IF(CL3="N/A",0,CL3)+IF(CT3="N/A",0,CT3)+IF(DB3="N/A",0,DB3)+IF(DJ3="N/A",0,DJ3)+IF(DR3="N/A",0,DR3)</f>
        <v>0</v>
      </c>
      <c r="DW3" s="36">
        <f t="shared" ref="DW3:DW12" si="133">IF(AI3="N/A",0,AI3)+IF(AQ3="N/A",0,AQ3)+IF(AY3="N/A",0,AY3)+IF(BG3="N/A",0,BG3)+IF(BO3="N/A",0,BO3)+IF(BW3="N/A",0,BW3)+IF(CE3="N/A",0,CE3)+IF(CM3="N/A",0,CM3)+IF(CU3="N/A",0,CU3)+IF(DC3="N/A",0,DC3)+IF(DK3="N/A",0,DK3)+IF(DS3="N/A",0,DS3)</f>
        <v>0</v>
      </c>
      <c r="DX3" s="33" t="e">
        <f>((DV3*100)/AG3)/100</f>
        <v>#DIV/0!</v>
      </c>
      <c r="DY3" s="34" t="e">
        <f>((DW3*100)/AG3)/100</f>
        <v>#DIV/0!</v>
      </c>
      <c r="DZ3" s="26"/>
      <c r="EA3" s="45"/>
      <c r="EB3" s="46"/>
    </row>
    <row r="4" spans="2:132" ht="120" x14ac:dyDescent="0.25">
      <c r="B4" s="22">
        <v>4</v>
      </c>
      <c r="C4" s="23" t="s">
        <v>144</v>
      </c>
      <c r="D4" s="24">
        <v>4.5</v>
      </c>
      <c r="E4" s="23" t="s">
        <v>139</v>
      </c>
      <c r="F4" s="39" t="s">
        <v>106</v>
      </c>
      <c r="G4" s="23" t="s">
        <v>135</v>
      </c>
      <c r="H4" s="24" t="s">
        <v>107</v>
      </c>
      <c r="I4" s="23" t="s">
        <v>119</v>
      </c>
      <c r="J4" s="24" t="s">
        <v>164</v>
      </c>
      <c r="K4" s="24"/>
      <c r="L4" s="24" t="s">
        <v>146</v>
      </c>
      <c r="M4" s="24"/>
      <c r="N4" s="26"/>
      <c r="O4" s="27"/>
      <c r="P4" s="23"/>
      <c r="Q4" s="23"/>
      <c r="R4" s="24"/>
      <c r="S4" s="24"/>
      <c r="T4" s="24"/>
      <c r="U4" s="25"/>
      <c r="V4" s="25"/>
      <c r="W4" s="28"/>
      <c r="X4" s="28"/>
      <c r="Y4" s="28"/>
      <c r="Z4" s="24"/>
      <c r="AA4" s="24"/>
      <c r="AB4" s="24"/>
      <c r="AC4" s="29"/>
      <c r="AD4" s="29"/>
      <c r="AE4" s="29"/>
      <c r="AF4" s="29"/>
      <c r="AG4" s="37">
        <f t="shared" si="68"/>
        <v>0</v>
      </c>
      <c r="AH4" s="24"/>
      <c r="AI4" s="24"/>
      <c r="AJ4" s="38" t="str">
        <f t="shared" si="69"/>
        <v>N/A</v>
      </c>
      <c r="AK4" s="38" t="str">
        <f t="shared" si="70"/>
        <v>N/A</v>
      </c>
      <c r="AL4" s="31">
        <f t="shared" si="71"/>
        <v>0</v>
      </c>
      <c r="AM4" s="31">
        <f t="shared" si="72"/>
        <v>0</v>
      </c>
      <c r="AN4" s="30">
        <f t="shared" si="73"/>
        <v>0</v>
      </c>
      <c r="AO4" s="32">
        <f t="shared" si="74"/>
        <v>0</v>
      </c>
      <c r="AP4" s="24"/>
      <c r="AQ4" s="24"/>
      <c r="AR4" s="30" t="str">
        <f t="shared" si="75"/>
        <v>N/A</v>
      </c>
      <c r="AS4" s="30" t="str">
        <f t="shared" si="76"/>
        <v>N/A</v>
      </c>
      <c r="AT4" s="31">
        <f t="shared" si="77"/>
        <v>0</v>
      </c>
      <c r="AU4" s="31">
        <f t="shared" si="78"/>
        <v>0</v>
      </c>
      <c r="AV4" s="30">
        <f t="shared" si="79"/>
        <v>0</v>
      </c>
      <c r="AW4" s="32">
        <f t="shared" si="80"/>
        <v>0</v>
      </c>
      <c r="AX4" s="24"/>
      <c r="AY4" s="24"/>
      <c r="AZ4" s="30" t="str">
        <f t="shared" si="81"/>
        <v>N/A</v>
      </c>
      <c r="BA4" s="30" t="str">
        <f>IFERROR((#REF!*100%)/AY4,"N/A")</f>
        <v>N/A</v>
      </c>
      <c r="BB4" s="31">
        <f t="shared" si="82"/>
        <v>0</v>
      </c>
      <c r="BC4" s="31">
        <f t="shared" si="83"/>
        <v>0</v>
      </c>
      <c r="BD4" s="30">
        <f t="shared" si="84"/>
        <v>0</v>
      </c>
      <c r="BE4" s="30" t="e">
        <f t="shared" si="85"/>
        <v>#DIV/0!</v>
      </c>
      <c r="BF4" s="24"/>
      <c r="BG4" s="24"/>
      <c r="BH4" s="30" t="str">
        <f t="shared" si="86"/>
        <v>N/A</v>
      </c>
      <c r="BI4" s="30" t="str">
        <f>IFERROR((#REF!*100%)/BG4,"N/A")</f>
        <v>N/A</v>
      </c>
      <c r="BJ4" s="31">
        <f t="shared" si="87"/>
        <v>0</v>
      </c>
      <c r="BK4" s="31">
        <f t="shared" si="88"/>
        <v>0</v>
      </c>
      <c r="BL4" s="30">
        <f t="shared" si="89"/>
        <v>0</v>
      </c>
      <c r="BM4" s="30" t="e">
        <f t="shared" si="90"/>
        <v>#DIV/0!</v>
      </c>
      <c r="BN4" s="24"/>
      <c r="BO4" s="24"/>
      <c r="BP4" s="30" t="str">
        <f t="shared" si="91"/>
        <v>N/A</v>
      </c>
      <c r="BQ4" s="30" t="s">
        <v>102</v>
      </c>
      <c r="BR4" s="31">
        <f t="shared" si="92"/>
        <v>0</v>
      </c>
      <c r="BS4" s="31">
        <f t="shared" si="93"/>
        <v>0</v>
      </c>
      <c r="BT4" s="33" t="e">
        <f t="shared" si="94"/>
        <v>#DIV/0!</v>
      </c>
      <c r="BU4" s="34" t="e">
        <f t="shared" si="95"/>
        <v>#DIV/0!</v>
      </c>
      <c r="BV4" s="35"/>
      <c r="BW4" s="24"/>
      <c r="BX4" s="30" t="str">
        <f t="shared" si="96"/>
        <v>N/A</v>
      </c>
      <c r="BY4" s="30" t="s">
        <v>102</v>
      </c>
      <c r="BZ4" s="31">
        <f t="shared" si="97"/>
        <v>0</v>
      </c>
      <c r="CA4" s="31">
        <f t="shared" si="98"/>
        <v>0</v>
      </c>
      <c r="CB4" s="33" t="e">
        <f t="shared" si="99"/>
        <v>#DIV/0!</v>
      </c>
      <c r="CC4" s="34" t="e">
        <f t="shared" si="100"/>
        <v>#DIV/0!</v>
      </c>
      <c r="CD4" s="24"/>
      <c r="CE4" s="24"/>
      <c r="CF4" s="30" t="str">
        <f t="shared" si="101"/>
        <v>N/A</v>
      </c>
      <c r="CG4" s="30">
        <f t="shared" si="102"/>
        <v>1</v>
      </c>
      <c r="CH4" s="31">
        <f t="shared" si="103"/>
        <v>0</v>
      </c>
      <c r="CI4" s="31">
        <f t="shared" si="104"/>
        <v>0</v>
      </c>
      <c r="CJ4" s="33" t="e">
        <f t="shared" si="105"/>
        <v>#DIV/0!</v>
      </c>
      <c r="CK4" s="34" t="e">
        <f t="shared" si="106"/>
        <v>#DIV/0!</v>
      </c>
      <c r="CL4" s="24"/>
      <c r="CM4" s="24"/>
      <c r="CN4" s="30" t="str">
        <f t="shared" si="107"/>
        <v>N/A</v>
      </c>
      <c r="CO4" s="30">
        <f t="shared" si="108"/>
        <v>1</v>
      </c>
      <c r="CP4" s="31">
        <f t="shared" si="109"/>
        <v>0</v>
      </c>
      <c r="CQ4" s="31">
        <f t="shared" si="110"/>
        <v>0</v>
      </c>
      <c r="CR4" s="33" t="e">
        <f t="shared" si="111"/>
        <v>#DIV/0!</v>
      </c>
      <c r="CS4" s="34" t="e">
        <f t="shared" si="112"/>
        <v>#DIV/0!</v>
      </c>
      <c r="CT4" s="24"/>
      <c r="CU4" s="24"/>
      <c r="CV4" s="30" t="str">
        <f t="shared" si="113"/>
        <v>N/A</v>
      </c>
      <c r="CW4" s="30" t="str">
        <f>IFERROR((#REF!*100%)/CU4,"N/A")</f>
        <v>N/A</v>
      </c>
      <c r="CX4" s="36">
        <f t="shared" si="114"/>
        <v>0</v>
      </c>
      <c r="CY4" s="36">
        <f t="shared" si="115"/>
        <v>0</v>
      </c>
      <c r="CZ4" s="33" t="e">
        <f t="shared" si="116"/>
        <v>#DIV/0!</v>
      </c>
      <c r="DA4" s="34" t="e">
        <f t="shared" si="117"/>
        <v>#DIV/0!</v>
      </c>
      <c r="DB4" s="24"/>
      <c r="DC4" s="24"/>
      <c r="DD4" s="30" t="str">
        <f t="shared" si="118"/>
        <v>N/A</v>
      </c>
      <c r="DE4" s="30">
        <f t="shared" si="119"/>
        <v>1</v>
      </c>
      <c r="DF4" s="36">
        <f t="shared" si="120"/>
        <v>0</v>
      </c>
      <c r="DG4" s="36">
        <f t="shared" si="121"/>
        <v>0</v>
      </c>
      <c r="DH4" s="33" t="e">
        <f t="shared" si="122"/>
        <v>#DIV/0!</v>
      </c>
      <c r="DI4" s="34" t="e">
        <f t="shared" si="123"/>
        <v>#DIV/0!</v>
      </c>
      <c r="DJ4" s="24"/>
      <c r="DK4" s="24"/>
      <c r="DL4" s="30" t="str">
        <f t="shared" si="124"/>
        <v>N/A</v>
      </c>
      <c r="DM4" s="30">
        <f t="shared" si="125"/>
        <v>1</v>
      </c>
      <c r="DN4" s="36">
        <f t="shared" si="126"/>
        <v>0</v>
      </c>
      <c r="DO4" s="36">
        <f t="shared" si="127"/>
        <v>0</v>
      </c>
      <c r="DP4" s="33" t="e">
        <f t="shared" si="128"/>
        <v>#DIV/0!</v>
      </c>
      <c r="DQ4" s="34" t="e">
        <f t="shared" si="129"/>
        <v>#DIV/0!</v>
      </c>
      <c r="DR4" s="24"/>
      <c r="DS4" s="24"/>
      <c r="DT4" s="30" t="str">
        <f t="shared" si="130"/>
        <v>N/A</v>
      </c>
      <c r="DU4" s="30">
        <f t="shared" si="131"/>
        <v>1</v>
      </c>
      <c r="DV4" s="36">
        <f t="shared" si="132"/>
        <v>0</v>
      </c>
      <c r="DW4" s="36">
        <f t="shared" si="133"/>
        <v>0</v>
      </c>
      <c r="DX4" s="33" t="e">
        <f t="shared" ref="DX4:DX5" si="134">((DV4*100)/AG4)/100</f>
        <v>#DIV/0!</v>
      </c>
      <c r="DY4" s="34" t="e">
        <f t="shared" ref="DY4:DY5" si="135">((DW4*100)/AG4)/100</f>
        <v>#DIV/0!</v>
      </c>
      <c r="DZ4" s="42"/>
      <c r="EA4" s="48"/>
      <c r="EB4" s="46"/>
    </row>
    <row r="5" spans="2:132" ht="120" x14ac:dyDescent="0.25">
      <c r="B5" s="22">
        <v>4</v>
      </c>
      <c r="C5" s="23" t="s">
        <v>144</v>
      </c>
      <c r="D5" s="24">
        <v>4.5</v>
      </c>
      <c r="E5" s="23" t="s">
        <v>139</v>
      </c>
      <c r="F5" s="39" t="s">
        <v>106</v>
      </c>
      <c r="G5" s="23" t="s">
        <v>135</v>
      </c>
      <c r="H5" s="24" t="s">
        <v>108</v>
      </c>
      <c r="I5" s="23" t="s">
        <v>120</v>
      </c>
      <c r="J5" s="24" t="s">
        <v>164</v>
      </c>
      <c r="K5" s="24"/>
      <c r="L5" s="24" t="s">
        <v>146</v>
      </c>
      <c r="M5" s="24"/>
      <c r="N5" s="26"/>
      <c r="O5" s="27"/>
      <c r="P5" s="23"/>
      <c r="Q5" s="23"/>
      <c r="R5" s="24"/>
      <c r="S5" s="24"/>
      <c r="T5" s="24"/>
      <c r="U5" s="25"/>
      <c r="V5" s="25"/>
      <c r="W5" s="28"/>
      <c r="X5" s="28"/>
      <c r="Y5" s="28"/>
      <c r="Z5" s="24"/>
      <c r="AA5" s="24"/>
      <c r="AB5" s="24"/>
      <c r="AC5" s="29"/>
      <c r="AD5" s="29"/>
      <c r="AE5" s="29"/>
      <c r="AF5" s="29"/>
      <c r="AG5" s="37">
        <f t="shared" si="68"/>
        <v>0</v>
      </c>
      <c r="AH5" s="24"/>
      <c r="AI5" s="24"/>
      <c r="AJ5" s="38" t="str">
        <f t="shared" si="69"/>
        <v>N/A</v>
      </c>
      <c r="AK5" s="38" t="str">
        <f t="shared" si="70"/>
        <v>N/A</v>
      </c>
      <c r="AL5" s="31">
        <f t="shared" si="71"/>
        <v>0</v>
      </c>
      <c r="AM5" s="31">
        <f t="shared" si="72"/>
        <v>0</v>
      </c>
      <c r="AN5" s="30">
        <f t="shared" si="73"/>
        <v>0</v>
      </c>
      <c r="AO5" s="32">
        <f t="shared" si="74"/>
        <v>0</v>
      </c>
      <c r="AP5" s="24"/>
      <c r="AQ5" s="24"/>
      <c r="AR5" s="30" t="str">
        <f t="shared" si="75"/>
        <v>N/A</v>
      </c>
      <c r="AS5" s="30" t="str">
        <f t="shared" si="76"/>
        <v>N/A</v>
      </c>
      <c r="AT5" s="31">
        <f t="shared" si="77"/>
        <v>0</v>
      </c>
      <c r="AU5" s="31">
        <f t="shared" si="78"/>
        <v>0</v>
      </c>
      <c r="AV5" s="30">
        <f t="shared" si="79"/>
        <v>0</v>
      </c>
      <c r="AW5" s="32">
        <f t="shared" si="80"/>
        <v>0</v>
      </c>
      <c r="AX5" s="24"/>
      <c r="AY5" s="24"/>
      <c r="AZ5" s="30" t="str">
        <f t="shared" si="81"/>
        <v>N/A</v>
      </c>
      <c r="BA5" s="30" t="str">
        <f>IFERROR((#REF!*100%)/AY5,"N/A")</f>
        <v>N/A</v>
      </c>
      <c r="BB5" s="31">
        <f t="shared" si="82"/>
        <v>0</v>
      </c>
      <c r="BC5" s="31">
        <f t="shared" si="83"/>
        <v>0</v>
      </c>
      <c r="BD5" s="30">
        <f t="shared" si="84"/>
        <v>0</v>
      </c>
      <c r="BE5" s="30" t="e">
        <f t="shared" si="85"/>
        <v>#DIV/0!</v>
      </c>
      <c r="BF5" s="24"/>
      <c r="BG5" s="24"/>
      <c r="BH5" s="30" t="str">
        <f t="shared" si="86"/>
        <v>N/A</v>
      </c>
      <c r="BI5" s="30">
        <f>IF(BF5="N/A","N/A",IF(BH5&lt;0%,BH5,IF(BH5&gt;=100%,100%,BH5)))</f>
        <v>1</v>
      </c>
      <c r="BJ5" s="31">
        <f t="shared" si="87"/>
        <v>0</v>
      </c>
      <c r="BK5" s="31">
        <f t="shared" si="88"/>
        <v>0</v>
      </c>
      <c r="BL5" s="30">
        <f t="shared" si="89"/>
        <v>0</v>
      </c>
      <c r="BM5" s="30" t="e">
        <f t="shared" si="90"/>
        <v>#DIV/0!</v>
      </c>
      <c r="BN5" s="24"/>
      <c r="BO5" s="24"/>
      <c r="BP5" s="30" t="str">
        <f t="shared" si="91"/>
        <v>N/A</v>
      </c>
      <c r="BQ5" s="30" t="s">
        <v>102</v>
      </c>
      <c r="BR5" s="31">
        <f t="shared" si="92"/>
        <v>0</v>
      </c>
      <c r="BS5" s="31">
        <f t="shared" si="93"/>
        <v>0</v>
      </c>
      <c r="BT5" s="33" t="e">
        <f t="shared" si="94"/>
        <v>#DIV/0!</v>
      </c>
      <c r="BU5" s="34" t="e">
        <f t="shared" si="95"/>
        <v>#DIV/0!</v>
      </c>
      <c r="BV5" s="35"/>
      <c r="BW5" s="24"/>
      <c r="BX5" s="30" t="str">
        <f t="shared" si="96"/>
        <v>N/A</v>
      </c>
      <c r="BY5" s="30" t="s">
        <v>102</v>
      </c>
      <c r="BZ5" s="31">
        <f t="shared" si="97"/>
        <v>0</v>
      </c>
      <c r="CA5" s="31">
        <f t="shared" si="98"/>
        <v>0</v>
      </c>
      <c r="CB5" s="33" t="e">
        <f t="shared" si="99"/>
        <v>#DIV/0!</v>
      </c>
      <c r="CC5" s="34" t="e">
        <f t="shared" si="100"/>
        <v>#DIV/0!</v>
      </c>
      <c r="CD5" s="24"/>
      <c r="CE5" s="24"/>
      <c r="CF5" s="30" t="str">
        <f t="shared" si="101"/>
        <v>N/A</v>
      </c>
      <c r="CG5" s="30">
        <f t="shared" si="102"/>
        <v>1</v>
      </c>
      <c r="CH5" s="31">
        <f t="shared" si="103"/>
        <v>0</v>
      </c>
      <c r="CI5" s="31">
        <f t="shared" si="104"/>
        <v>0</v>
      </c>
      <c r="CJ5" s="33" t="e">
        <f t="shared" si="105"/>
        <v>#DIV/0!</v>
      </c>
      <c r="CK5" s="34" t="e">
        <f t="shared" si="106"/>
        <v>#DIV/0!</v>
      </c>
      <c r="CL5" s="24"/>
      <c r="CM5" s="24"/>
      <c r="CN5" s="30" t="str">
        <f t="shared" si="107"/>
        <v>N/A</v>
      </c>
      <c r="CO5" s="30">
        <f t="shared" si="108"/>
        <v>1</v>
      </c>
      <c r="CP5" s="31">
        <f t="shared" si="109"/>
        <v>0</v>
      </c>
      <c r="CQ5" s="31">
        <f t="shared" si="110"/>
        <v>0</v>
      </c>
      <c r="CR5" s="33" t="e">
        <f t="shared" si="111"/>
        <v>#DIV/0!</v>
      </c>
      <c r="CS5" s="34" t="e">
        <f t="shared" si="112"/>
        <v>#DIV/0!</v>
      </c>
      <c r="CT5" s="24"/>
      <c r="CU5" s="24"/>
      <c r="CV5" s="30" t="str">
        <f t="shared" si="113"/>
        <v>N/A</v>
      </c>
      <c r="CW5" s="30" t="str">
        <f>IFERROR((#REF!*100%)/CU5,"N/A")</f>
        <v>N/A</v>
      </c>
      <c r="CX5" s="36">
        <f t="shared" si="114"/>
        <v>0</v>
      </c>
      <c r="CY5" s="36">
        <f t="shared" si="115"/>
        <v>0</v>
      </c>
      <c r="CZ5" s="33" t="e">
        <f t="shared" si="116"/>
        <v>#DIV/0!</v>
      </c>
      <c r="DA5" s="34" t="e">
        <f t="shared" si="117"/>
        <v>#DIV/0!</v>
      </c>
      <c r="DB5" s="24"/>
      <c r="DC5" s="24"/>
      <c r="DD5" s="30" t="str">
        <f t="shared" si="118"/>
        <v>N/A</v>
      </c>
      <c r="DE5" s="30">
        <f t="shared" si="119"/>
        <v>1</v>
      </c>
      <c r="DF5" s="36">
        <f t="shared" si="120"/>
        <v>0</v>
      </c>
      <c r="DG5" s="36">
        <f t="shared" si="121"/>
        <v>0</v>
      </c>
      <c r="DH5" s="33" t="e">
        <f t="shared" si="122"/>
        <v>#DIV/0!</v>
      </c>
      <c r="DI5" s="34" t="e">
        <f t="shared" si="123"/>
        <v>#DIV/0!</v>
      </c>
      <c r="DJ5" s="24"/>
      <c r="DK5" s="24"/>
      <c r="DL5" s="30" t="str">
        <f t="shared" si="124"/>
        <v>N/A</v>
      </c>
      <c r="DM5" s="30">
        <f t="shared" si="125"/>
        <v>1</v>
      </c>
      <c r="DN5" s="36">
        <f t="shared" si="126"/>
        <v>0</v>
      </c>
      <c r="DO5" s="36">
        <f t="shared" si="127"/>
        <v>0</v>
      </c>
      <c r="DP5" s="33" t="e">
        <f t="shared" si="128"/>
        <v>#DIV/0!</v>
      </c>
      <c r="DQ5" s="34" t="e">
        <f t="shared" si="129"/>
        <v>#DIV/0!</v>
      </c>
      <c r="DR5" s="24"/>
      <c r="DS5" s="24"/>
      <c r="DT5" s="30" t="str">
        <f t="shared" si="130"/>
        <v>N/A</v>
      </c>
      <c r="DU5" s="30">
        <f t="shared" si="131"/>
        <v>1</v>
      </c>
      <c r="DV5" s="36">
        <f t="shared" si="132"/>
        <v>0</v>
      </c>
      <c r="DW5" s="36">
        <f t="shared" si="133"/>
        <v>0</v>
      </c>
      <c r="DX5" s="33" t="e">
        <f t="shared" si="134"/>
        <v>#DIV/0!</v>
      </c>
      <c r="DY5" s="34" t="e">
        <f t="shared" si="135"/>
        <v>#DIV/0!</v>
      </c>
      <c r="DZ5" s="26"/>
      <c r="EA5" s="45"/>
      <c r="EB5" s="46"/>
    </row>
    <row r="6" spans="2:132" ht="120" x14ac:dyDescent="0.25">
      <c r="B6" s="22">
        <v>4</v>
      </c>
      <c r="C6" s="23" t="s">
        <v>144</v>
      </c>
      <c r="D6" s="24">
        <v>4.5</v>
      </c>
      <c r="E6" s="23" t="s">
        <v>139</v>
      </c>
      <c r="F6" s="39" t="s">
        <v>106</v>
      </c>
      <c r="G6" s="23" t="s">
        <v>135</v>
      </c>
      <c r="H6" s="24" t="s">
        <v>121</v>
      </c>
      <c r="I6" s="23" t="s">
        <v>122</v>
      </c>
      <c r="J6" s="24" t="s">
        <v>164</v>
      </c>
      <c r="K6" s="24"/>
      <c r="L6" s="24" t="s">
        <v>146</v>
      </c>
      <c r="M6" s="24"/>
      <c r="N6" s="26"/>
      <c r="O6" s="27"/>
      <c r="P6" s="23"/>
      <c r="Q6" s="23"/>
      <c r="R6" s="24"/>
      <c r="S6" s="24"/>
      <c r="T6" s="24"/>
      <c r="U6" s="25"/>
      <c r="V6" s="25"/>
      <c r="W6" s="28"/>
      <c r="X6" s="28"/>
      <c r="Y6" s="28"/>
      <c r="Z6" s="24"/>
      <c r="AA6" s="24"/>
      <c r="AB6" s="24"/>
      <c r="AC6" s="29"/>
      <c r="AD6" s="29"/>
      <c r="AE6" s="29"/>
      <c r="AF6" s="29"/>
      <c r="AG6" s="37">
        <f t="shared" si="68"/>
        <v>0</v>
      </c>
      <c r="AH6" s="24"/>
      <c r="AI6" s="24"/>
      <c r="AJ6" s="38" t="str">
        <f t="shared" si="69"/>
        <v>N/A</v>
      </c>
      <c r="AK6" s="38" t="str">
        <f t="shared" si="70"/>
        <v>N/A</v>
      </c>
      <c r="AL6" s="31">
        <f t="shared" si="71"/>
        <v>0</v>
      </c>
      <c r="AM6" s="31">
        <f t="shared" si="72"/>
        <v>0</v>
      </c>
      <c r="AN6" s="30">
        <f t="shared" si="73"/>
        <v>0</v>
      </c>
      <c r="AO6" s="32">
        <f t="shared" si="74"/>
        <v>0</v>
      </c>
      <c r="AP6" s="24"/>
      <c r="AQ6" s="24"/>
      <c r="AR6" s="30" t="str">
        <f t="shared" si="75"/>
        <v>N/A</v>
      </c>
      <c r="AS6" s="30" t="str">
        <f t="shared" si="76"/>
        <v>N/A</v>
      </c>
      <c r="AT6" s="31">
        <f t="shared" si="77"/>
        <v>0</v>
      </c>
      <c r="AU6" s="31">
        <f t="shared" si="78"/>
        <v>0</v>
      </c>
      <c r="AV6" s="30">
        <f t="shared" si="79"/>
        <v>0</v>
      </c>
      <c r="AW6" s="32">
        <f t="shared" si="80"/>
        <v>0</v>
      </c>
      <c r="AX6" s="24"/>
      <c r="AY6" s="24"/>
      <c r="AZ6" s="30" t="str">
        <f t="shared" si="81"/>
        <v>N/A</v>
      </c>
      <c r="BA6" s="30" t="str">
        <f>IFERROR((#REF!*100%)/AY6,"N/A")</f>
        <v>N/A</v>
      </c>
      <c r="BB6" s="31">
        <f t="shared" si="82"/>
        <v>0</v>
      </c>
      <c r="BC6" s="31">
        <f t="shared" si="83"/>
        <v>0</v>
      </c>
      <c r="BD6" s="30">
        <f t="shared" si="84"/>
        <v>0</v>
      </c>
      <c r="BE6" s="30" t="e">
        <f t="shared" si="85"/>
        <v>#DIV/0!</v>
      </c>
      <c r="BF6" s="24"/>
      <c r="BG6" s="24"/>
      <c r="BH6" s="30" t="str">
        <f t="shared" si="86"/>
        <v>N/A</v>
      </c>
      <c r="BI6" s="30" t="str">
        <f>IFERROR((#REF!*100%)/BG6,"N/A")</f>
        <v>N/A</v>
      </c>
      <c r="BJ6" s="31">
        <f t="shared" si="87"/>
        <v>0</v>
      </c>
      <c r="BK6" s="31">
        <f t="shared" si="88"/>
        <v>0</v>
      </c>
      <c r="BL6" s="30">
        <f t="shared" si="89"/>
        <v>0</v>
      </c>
      <c r="BM6" s="30" t="e">
        <f t="shared" si="90"/>
        <v>#DIV/0!</v>
      </c>
      <c r="BN6" s="24"/>
      <c r="BO6" s="24"/>
      <c r="BP6" s="30" t="str">
        <f t="shared" si="91"/>
        <v>N/A</v>
      </c>
      <c r="BQ6" s="30">
        <f>IF(BN6="N/A","N/A",IF(BP6&lt;0%,BP6,IF(BP6&gt;=100%,100%,BP6)))</f>
        <v>1</v>
      </c>
      <c r="BR6" s="31">
        <f t="shared" si="92"/>
        <v>0</v>
      </c>
      <c r="BS6" s="31">
        <f t="shared" si="93"/>
        <v>0</v>
      </c>
      <c r="BT6" s="33" t="e">
        <f t="shared" si="94"/>
        <v>#DIV/0!</v>
      </c>
      <c r="BU6" s="34" t="e">
        <f t="shared" si="95"/>
        <v>#DIV/0!</v>
      </c>
      <c r="BV6" s="35"/>
      <c r="BW6" s="24"/>
      <c r="BX6" s="30" t="str">
        <f t="shared" si="96"/>
        <v>N/A</v>
      </c>
      <c r="BY6" s="30" t="s">
        <v>102</v>
      </c>
      <c r="BZ6" s="31">
        <f t="shared" si="97"/>
        <v>0</v>
      </c>
      <c r="CA6" s="31">
        <f t="shared" si="98"/>
        <v>0</v>
      </c>
      <c r="CB6" s="33" t="e">
        <f t="shared" si="99"/>
        <v>#DIV/0!</v>
      </c>
      <c r="CC6" s="34" t="e">
        <f t="shared" si="100"/>
        <v>#DIV/0!</v>
      </c>
      <c r="CD6" s="24"/>
      <c r="CE6" s="24"/>
      <c r="CF6" s="30" t="str">
        <f t="shared" si="101"/>
        <v>N/A</v>
      </c>
      <c r="CG6" s="30">
        <f t="shared" si="102"/>
        <v>1</v>
      </c>
      <c r="CH6" s="31">
        <f t="shared" si="103"/>
        <v>0</v>
      </c>
      <c r="CI6" s="31">
        <f t="shared" si="104"/>
        <v>0</v>
      </c>
      <c r="CJ6" s="33" t="e">
        <f t="shared" si="105"/>
        <v>#DIV/0!</v>
      </c>
      <c r="CK6" s="34" t="e">
        <f t="shared" si="106"/>
        <v>#DIV/0!</v>
      </c>
      <c r="CL6" s="24"/>
      <c r="CM6" s="24"/>
      <c r="CN6" s="30" t="str">
        <f t="shared" si="107"/>
        <v>N/A</v>
      </c>
      <c r="CO6" s="30">
        <f t="shared" si="108"/>
        <v>1</v>
      </c>
      <c r="CP6" s="31">
        <f t="shared" si="109"/>
        <v>0</v>
      </c>
      <c r="CQ6" s="31">
        <f t="shared" si="110"/>
        <v>0</v>
      </c>
      <c r="CR6" s="33" t="e">
        <f t="shared" si="111"/>
        <v>#DIV/0!</v>
      </c>
      <c r="CS6" s="34" t="e">
        <f t="shared" si="112"/>
        <v>#DIV/0!</v>
      </c>
      <c r="CT6" s="24"/>
      <c r="CU6" s="24"/>
      <c r="CV6" s="30" t="str">
        <f t="shared" si="113"/>
        <v>N/A</v>
      </c>
      <c r="CW6" s="30">
        <f>IF(CT6="N/A","N/A",IF(CV6&lt;0%,CV6,IF(CV6&gt;=100%,100%,CV6)))</f>
        <v>1</v>
      </c>
      <c r="CX6" s="36">
        <f t="shared" ref="CX6:CX12" si="136">IF(AH6="N/A",0,AH6)+IF(AP6="N/A",0,AP6)+IF(AX6="N/A",0,AX6)+IF(BF6="N/A",0,BF6)+IF(BN6="N/A",0,BN6)+IF(BV6="N/A",0,BV6)+IF(CD6="N/A",0,CD6)+IF(CL6="N/A",0,CL6)+IF(CT6="N/A",0,CT6)</f>
        <v>0</v>
      </c>
      <c r="CY6" s="36">
        <f t="shared" si="115"/>
        <v>0</v>
      </c>
      <c r="CZ6" s="33" t="e">
        <f t="shared" si="116"/>
        <v>#DIV/0!</v>
      </c>
      <c r="DA6" s="34" t="e">
        <f t="shared" si="117"/>
        <v>#DIV/0!</v>
      </c>
      <c r="DB6" s="24"/>
      <c r="DC6" s="24"/>
      <c r="DD6" s="30" t="str">
        <f t="shared" si="118"/>
        <v>N/A</v>
      </c>
      <c r="DE6" s="30">
        <f t="shared" si="119"/>
        <v>1</v>
      </c>
      <c r="DF6" s="36">
        <f t="shared" si="120"/>
        <v>0</v>
      </c>
      <c r="DG6" s="36">
        <f t="shared" si="121"/>
        <v>0</v>
      </c>
      <c r="DH6" s="33" t="e">
        <f t="shared" si="122"/>
        <v>#DIV/0!</v>
      </c>
      <c r="DI6" s="34" t="e">
        <f t="shared" si="123"/>
        <v>#DIV/0!</v>
      </c>
      <c r="DJ6" s="24"/>
      <c r="DK6" s="24"/>
      <c r="DL6" s="30" t="str">
        <f t="shared" si="124"/>
        <v>N/A</v>
      </c>
      <c r="DM6" s="30">
        <f t="shared" si="125"/>
        <v>1</v>
      </c>
      <c r="DN6" s="36">
        <f t="shared" si="126"/>
        <v>0</v>
      </c>
      <c r="DO6" s="36">
        <f t="shared" si="127"/>
        <v>0</v>
      </c>
      <c r="DP6" s="33" t="e">
        <f t="shared" si="128"/>
        <v>#DIV/0!</v>
      </c>
      <c r="DQ6" s="34" t="e">
        <f t="shared" si="129"/>
        <v>#DIV/0!</v>
      </c>
      <c r="DR6" s="24"/>
      <c r="DS6" s="24"/>
      <c r="DT6" s="30" t="str">
        <f t="shared" si="130"/>
        <v>N/A</v>
      </c>
      <c r="DU6" s="30">
        <f t="shared" si="131"/>
        <v>1</v>
      </c>
      <c r="DV6" s="36">
        <f t="shared" si="132"/>
        <v>0</v>
      </c>
      <c r="DW6" s="36">
        <f t="shared" si="133"/>
        <v>0</v>
      </c>
      <c r="DX6" s="33" t="e">
        <f>((DV6*100)/AG6)/100</f>
        <v>#DIV/0!</v>
      </c>
      <c r="DY6" s="34" t="e">
        <f>((DW6*100)/AG6)/100</f>
        <v>#DIV/0!</v>
      </c>
      <c r="DZ6" s="26"/>
      <c r="EA6" s="45"/>
      <c r="EB6" s="46"/>
    </row>
    <row r="7" spans="2:132" ht="120" x14ac:dyDescent="0.25">
      <c r="B7" s="22">
        <v>4</v>
      </c>
      <c r="C7" s="23" t="s">
        <v>144</v>
      </c>
      <c r="D7" s="24">
        <v>4.5</v>
      </c>
      <c r="E7" s="23" t="s">
        <v>139</v>
      </c>
      <c r="F7" s="24" t="s">
        <v>109</v>
      </c>
      <c r="G7" s="23" t="s">
        <v>137</v>
      </c>
      <c r="H7" s="24" t="s">
        <v>110</v>
      </c>
      <c r="I7" s="23" t="s">
        <v>123</v>
      </c>
      <c r="J7" s="24" t="s">
        <v>164</v>
      </c>
      <c r="K7" s="24"/>
      <c r="L7" s="24" t="s">
        <v>146</v>
      </c>
      <c r="M7" s="24"/>
      <c r="N7" s="26"/>
      <c r="O7" s="27"/>
      <c r="P7" s="23"/>
      <c r="Q7" s="23"/>
      <c r="R7" s="24"/>
      <c r="S7" s="24"/>
      <c r="T7" s="24"/>
      <c r="U7" s="25"/>
      <c r="V7" s="25"/>
      <c r="W7" s="28"/>
      <c r="X7" s="28"/>
      <c r="Y7" s="28"/>
      <c r="Z7" s="24"/>
      <c r="AA7" s="24"/>
      <c r="AB7" s="24"/>
      <c r="AC7" s="29"/>
      <c r="AD7" s="29"/>
      <c r="AE7" s="29"/>
      <c r="AF7" s="29"/>
      <c r="AG7" s="37">
        <f t="shared" si="68"/>
        <v>0</v>
      </c>
      <c r="AH7" s="24"/>
      <c r="AI7" s="24"/>
      <c r="AJ7" s="38" t="str">
        <f t="shared" si="69"/>
        <v>N/A</v>
      </c>
      <c r="AK7" s="38" t="str">
        <f t="shared" si="70"/>
        <v>N/A</v>
      </c>
      <c r="AL7" s="31">
        <f t="shared" si="71"/>
        <v>0</v>
      </c>
      <c r="AM7" s="31">
        <f t="shared" si="72"/>
        <v>0</v>
      </c>
      <c r="AN7" s="30">
        <f t="shared" si="73"/>
        <v>0</v>
      </c>
      <c r="AO7" s="32">
        <f t="shared" si="74"/>
        <v>0</v>
      </c>
      <c r="AP7" s="24"/>
      <c r="AQ7" s="24"/>
      <c r="AR7" s="30" t="str">
        <f t="shared" si="75"/>
        <v>N/A</v>
      </c>
      <c r="AS7" s="30" t="str">
        <f t="shared" si="76"/>
        <v>N/A</v>
      </c>
      <c r="AT7" s="31">
        <f t="shared" si="77"/>
        <v>0</v>
      </c>
      <c r="AU7" s="31">
        <f t="shared" si="78"/>
        <v>0</v>
      </c>
      <c r="AV7" s="30">
        <f t="shared" si="79"/>
        <v>0</v>
      </c>
      <c r="AW7" s="32">
        <f t="shared" si="80"/>
        <v>0</v>
      </c>
      <c r="AX7" s="24"/>
      <c r="AY7" s="24"/>
      <c r="AZ7" s="30" t="str">
        <f t="shared" si="81"/>
        <v>N/A</v>
      </c>
      <c r="BA7" s="30">
        <f>IF(AX7="N/A","N/A",IF(AZ7&lt;0%,AZ7,IF(AZ7&gt;=100%,100%,AZ7)))</f>
        <v>1</v>
      </c>
      <c r="BB7" s="31">
        <f t="shared" si="82"/>
        <v>0</v>
      </c>
      <c r="BC7" s="31">
        <f t="shared" si="83"/>
        <v>0</v>
      </c>
      <c r="BD7" s="30">
        <f t="shared" si="84"/>
        <v>0</v>
      </c>
      <c r="BE7" s="30" t="e">
        <f t="shared" si="85"/>
        <v>#DIV/0!</v>
      </c>
      <c r="BF7" s="24"/>
      <c r="BG7" s="24"/>
      <c r="BH7" s="30" t="str">
        <f t="shared" si="86"/>
        <v>N/A</v>
      </c>
      <c r="BI7" s="30" t="str">
        <f>IFERROR((#REF!*100%)/BG7,"N/A")</f>
        <v>N/A</v>
      </c>
      <c r="BJ7" s="31">
        <f t="shared" si="87"/>
        <v>0</v>
      </c>
      <c r="BK7" s="31">
        <f t="shared" si="88"/>
        <v>0</v>
      </c>
      <c r="BL7" s="30">
        <f t="shared" si="89"/>
        <v>0</v>
      </c>
      <c r="BM7" s="30" t="e">
        <f t="shared" si="90"/>
        <v>#DIV/0!</v>
      </c>
      <c r="BN7" s="24"/>
      <c r="BO7" s="24"/>
      <c r="BP7" s="30" t="str">
        <f t="shared" si="91"/>
        <v>N/A</v>
      </c>
      <c r="BQ7" s="30" t="s">
        <v>102</v>
      </c>
      <c r="BR7" s="31">
        <f t="shared" si="92"/>
        <v>0</v>
      </c>
      <c r="BS7" s="31">
        <f t="shared" si="93"/>
        <v>0</v>
      </c>
      <c r="BT7" s="33" t="e">
        <f t="shared" si="94"/>
        <v>#DIV/0!</v>
      </c>
      <c r="BU7" s="34" t="e">
        <f t="shared" si="95"/>
        <v>#DIV/0!</v>
      </c>
      <c r="BV7" s="35"/>
      <c r="BW7" s="24"/>
      <c r="BX7" s="30" t="str">
        <f t="shared" si="96"/>
        <v>N/A</v>
      </c>
      <c r="BY7" s="30" t="s">
        <v>102</v>
      </c>
      <c r="BZ7" s="31">
        <f t="shared" si="97"/>
        <v>0</v>
      </c>
      <c r="CA7" s="31">
        <f t="shared" si="98"/>
        <v>0</v>
      </c>
      <c r="CB7" s="33" t="e">
        <f t="shared" si="99"/>
        <v>#DIV/0!</v>
      </c>
      <c r="CC7" s="34" t="e">
        <f t="shared" si="100"/>
        <v>#DIV/0!</v>
      </c>
      <c r="CD7" s="24"/>
      <c r="CE7" s="24"/>
      <c r="CF7" s="30" t="str">
        <f t="shared" si="101"/>
        <v>N/A</v>
      </c>
      <c r="CG7" s="30">
        <f t="shared" si="102"/>
        <v>1</v>
      </c>
      <c r="CH7" s="31">
        <f t="shared" si="103"/>
        <v>0</v>
      </c>
      <c r="CI7" s="31">
        <f t="shared" si="104"/>
        <v>0</v>
      </c>
      <c r="CJ7" s="33" t="e">
        <f t="shared" si="105"/>
        <v>#DIV/0!</v>
      </c>
      <c r="CK7" s="34" t="e">
        <f t="shared" si="106"/>
        <v>#DIV/0!</v>
      </c>
      <c r="CL7" s="24"/>
      <c r="CM7" s="24"/>
      <c r="CN7" s="30" t="str">
        <f t="shared" si="107"/>
        <v>N/A</v>
      </c>
      <c r="CO7" s="30">
        <f t="shared" si="108"/>
        <v>1</v>
      </c>
      <c r="CP7" s="31">
        <f t="shared" si="109"/>
        <v>0</v>
      </c>
      <c r="CQ7" s="31">
        <f t="shared" si="110"/>
        <v>0</v>
      </c>
      <c r="CR7" s="33" t="e">
        <f t="shared" si="111"/>
        <v>#DIV/0!</v>
      </c>
      <c r="CS7" s="34" t="e">
        <f t="shared" si="112"/>
        <v>#DIV/0!</v>
      </c>
      <c r="CT7" s="24"/>
      <c r="CU7" s="24"/>
      <c r="CV7" s="30" t="str">
        <f t="shared" si="113"/>
        <v>N/A</v>
      </c>
      <c r="CW7" s="30" t="str">
        <f>IFERROR((#REF!*100%)/CU7,"N/A")</f>
        <v>N/A</v>
      </c>
      <c r="CX7" s="36">
        <f t="shared" si="136"/>
        <v>0</v>
      </c>
      <c r="CY7" s="36">
        <f t="shared" si="115"/>
        <v>0</v>
      </c>
      <c r="CZ7" s="33" t="e">
        <f t="shared" si="116"/>
        <v>#DIV/0!</v>
      </c>
      <c r="DA7" s="34" t="e">
        <f t="shared" si="117"/>
        <v>#DIV/0!</v>
      </c>
      <c r="DB7" s="24"/>
      <c r="DC7" s="24"/>
      <c r="DD7" s="30" t="str">
        <f t="shared" si="118"/>
        <v>N/A</v>
      </c>
      <c r="DE7" s="30">
        <f t="shared" si="119"/>
        <v>1</v>
      </c>
      <c r="DF7" s="36">
        <f t="shared" si="120"/>
        <v>0</v>
      </c>
      <c r="DG7" s="36">
        <f t="shared" si="121"/>
        <v>0</v>
      </c>
      <c r="DH7" s="33" t="e">
        <f t="shared" si="122"/>
        <v>#DIV/0!</v>
      </c>
      <c r="DI7" s="34" t="e">
        <f t="shared" si="123"/>
        <v>#DIV/0!</v>
      </c>
      <c r="DJ7" s="24"/>
      <c r="DK7" s="24"/>
      <c r="DL7" s="30" t="str">
        <f t="shared" si="124"/>
        <v>N/A</v>
      </c>
      <c r="DM7" s="30">
        <f t="shared" si="125"/>
        <v>1</v>
      </c>
      <c r="DN7" s="36">
        <f t="shared" si="126"/>
        <v>0</v>
      </c>
      <c r="DO7" s="36">
        <f t="shared" si="127"/>
        <v>0</v>
      </c>
      <c r="DP7" s="33" t="e">
        <f t="shared" si="128"/>
        <v>#DIV/0!</v>
      </c>
      <c r="DQ7" s="34" t="e">
        <f t="shared" si="129"/>
        <v>#DIV/0!</v>
      </c>
      <c r="DR7" s="24"/>
      <c r="DS7" s="24"/>
      <c r="DT7" s="30" t="str">
        <f t="shared" si="130"/>
        <v>N/A</v>
      </c>
      <c r="DU7" s="30">
        <f t="shared" si="131"/>
        <v>1</v>
      </c>
      <c r="DV7" s="36">
        <f t="shared" si="132"/>
        <v>0</v>
      </c>
      <c r="DW7" s="36">
        <f t="shared" si="133"/>
        <v>0</v>
      </c>
      <c r="DX7" s="33" t="e">
        <f t="shared" ref="DX7:DX12" si="137">((DV7*100)/AG7)/100</f>
        <v>#DIV/0!</v>
      </c>
      <c r="DY7" s="34" t="e">
        <f t="shared" ref="DY7:DY12" si="138">((DW7*100)/AG7)/100</f>
        <v>#DIV/0!</v>
      </c>
      <c r="DZ7" s="43"/>
      <c r="EA7" s="47"/>
      <c r="EB7" s="46"/>
    </row>
    <row r="8" spans="2:132" ht="120" x14ac:dyDescent="0.25">
      <c r="B8" s="22">
        <v>4</v>
      </c>
      <c r="C8" s="23" t="s">
        <v>144</v>
      </c>
      <c r="D8" s="24">
        <v>4.5</v>
      </c>
      <c r="E8" s="23" t="s">
        <v>139</v>
      </c>
      <c r="F8" s="24" t="s">
        <v>109</v>
      </c>
      <c r="G8" s="23" t="s">
        <v>136</v>
      </c>
      <c r="H8" s="24" t="s">
        <v>124</v>
      </c>
      <c r="I8" s="23" t="s">
        <v>125</v>
      </c>
      <c r="J8" s="24" t="s">
        <v>164</v>
      </c>
      <c r="K8" s="24"/>
      <c r="L8" s="24" t="s">
        <v>146</v>
      </c>
      <c r="M8" s="24"/>
      <c r="N8" s="26"/>
      <c r="O8" s="27"/>
      <c r="P8" s="23"/>
      <c r="Q8" s="23"/>
      <c r="R8" s="24"/>
      <c r="S8" s="24"/>
      <c r="T8" s="24"/>
      <c r="U8" s="25"/>
      <c r="V8" s="25"/>
      <c r="W8" s="28"/>
      <c r="X8" s="28"/>
      <c r="Y8" s="28"/>
      <c r="Z8" s="24"/>
      <c r="AA8" s="24"/>
      <c r="AB8" s="24"/>
      <c r="AC8" s="29"/>
      <c r="AD8" s="29"/>
      <c r="AE8" s="29"/>
      <c r="AF8" s="29"/>
      <c r="AG8" s="37">
        <f t="shared" si="68"/>
        <v>0</v>
      </c>
      <c r="AH8" s="24"/>
      <c r="AI8" s="24"/>
      <c r="AJ8" s="38" t="str">
        <f t="shared" si="69"/>
        <v>N/A</v>
      </c>
      <c r="AK8" s="38" t="str">
        <f t="shared" si="70"/>
        <v>N/A</v>
      </c>
      <c r="AL8" s="31">
        <f t="shared" si="71"/>
        <v>0</v>
      </c>
      <c r="AM8" s="31">
        <f t="shared" si="72"/>
        <v>0</v>
      </c>
      <c r="AN8" s="30">
        <f t="shared" si="73"/>
        <v>0</v>
      </c>
      <c r="AO8" s="32">
        <f t="shared" si="74"/>
        <v>0</v>
      </c>
      <c r="AP8" s="24"/>
      <c r="AQ8" s="24"/>
      <c r="AR8" s="30" t="str">
        <f t="shared" si="75"/>
        <v>N/A</v>
      </c>
      <c r="AS8" s="30" t="str">
        <f t="shared" si="76"/>
        <v>N/A</v>
      </c>
      <c r="AT8" s="31">
        <f t="shared" si="77"/>
        <v>0</v>
      </c>
      <c r="AU8" s="31">
        <f t="shared" si="78"/>
        <v>0</v>
      </c>
      <c r="AV8" s="30">
        <f t="shared" si="79"/>
        <v>0</v>
      </c>
      <c r="AW8" s="32">
        <f t="shared" si="80"/>
        <v>0</v>
      </c>
      <c r="AX8" s="24"/>
      <c r="AY8" s="24"/>
      <c r="AZ8" s="30" t="str">
        <f t="shared" si="81"/>
        <v>N/A</v>
      </c>
      <c r="BA8" s="30">
        <f>IF(AX8="N/A","N/A",IF(AZ8&lt;0%,AZ8,IF(AZ8&gt;=100%,100%,AZ8)))</f>
        <v>1</v>
      </c>
      <c r="BB8" s="31">
        <f t="shared" si="82"/>
        <v>0</v>
      </c>
      <c r="BC8" s="31">
        <f t="shared" si="83"/>
        <v>0</v>
      </c>
      <c r="BD8" s="30">
        <f t="shared" si="84"/>
        <v>0</v>
      </c>
      <c r="BE8" s="30" t="e">
        <f t="shared" si="85"/>
        <v>#DIV/0!</v>
      </c>
      <c r="BF8" s="24"/>
      <c r="BG8" s="24"/>
      <c r="BH8" s="30" t="str">
        <f t="shared" si="86"/>
        <v>N/A</v>
      </c>
      <c r="BI8" s="30" t="str">
        <f>IFERROR((#REF!*100%)/BG8,"N/A")</f>
        <v>N/A</v>
      </c>
      <c r="BJ8" s="31">
        <f t="shared" si="87"/>
        <v>0</v>
      </c>
      <c r="BK8" s="31">
        <f t="shared" si="88"/>
        <v>0</v>
      </c>
      <c r="BL8" s="30">
        <f t="shared" si="89"/>
        <v>0</v>
      </c>
      <c r="BM8" s="30" t="e">
        <f t="shared" si="90"/>
        <v>#DIV/0!</v>
      </c>
      <c r="BN8" s="24"/>
      <c r="BO8" s="24"/>
      <c r="BP8" s="30" t="str">
        <f t="shared" si="91"/>
        <v>N/A</v>
      </c>
      <c r="BQ8" s="30" t="s">
        <v>102</v>
      </c>
      <c r="BR8" s="31">
        <f t="shared" si="92"/>
        <v>0</v>
      </c>
      <c r="BS8" s="31">
        <f t="shared" si="93"/>
        <v>0</v>
      </c>
      <c r="BT8" s="33" t="e">
        <f t="shared" si="94"/>
        <v>#DIV/0!</v>
      </c>
      <c r="BU8" s="34" t="e">
        <f t="shared" si="95"/>
        <v>#DIV/0!</v>
      </c>
      <c r="BV8" s="35"/>
      <c r="BW8" s="24"/>
      <c r="BX8" s="30" t="str">
        <f t="shared" si="96"/>
        <v>N/A</v>
      </c>
      <c r="BY8" s="30" t="s">
        <v>102</v>
      </c>
      <c r="BZ8" s="31">
        <f t="shared" si="97"/>
        <v>0</v>
      </c>
      <c r="CA8" s="31">
        <f t="shared" si="98"/>
        <v>0</v>
      </c>
      <c r="CB8" s="33" t="e">
        <f t="shared" si="99"/>
        <v>#DIV/0!</v>
      </c>
      <c r="CC8" s="34" t="e">
        <f t="shared" si="100"/>
        <v>#DIV/0!</v>
      </c>
      <c r="CD8" s="24"/>
      <c r="CE8" s="24"/>
      <c r="CF8" s="30" t="str">
        <f t="shared" si="101"/>
        <v>N/A</v>
      </c>
      <c r="CG8" s="30">
        <f t="shared" si="102"/>
        <v>1</v>
      </c>
      <c r="CH8" s="31">
        <f t="shared" si="103"/>
        <v>0</v>
      </c>
      <c r="CI8" s="31">
        <f t="shared" si="104"/>
        <v>0</v>
      </c>
      <c r="CJ8" s="33" t="e">
        <f t="shared" si="105"/>
        <v>#DIV/0!</v>
      </c>
      <c r="CK8" s="34" t="e">
        <f t="shared" si="106"/>
        <v>#DIV/0!</v>
      </c>
      <c r="CL8" s="24"/>
      <c r="CM8" s="24"/>
      <c r="CN8" s="30" t="str">
        <f t="shared" si="107"/>
        <v>N/A</v>
      </c>
      <c r="CO8" s="30">
        <f t="shared" si="108"/>
        <v>1</v>
      </c>
      <c r="CP8" s="31">
        <f t="shared" si="109"/>
        <v>0</v>
      </c>
      <c r="CQ8" s="31">
        <f t="shared" si="110"/>
        <v>0</v>
      </c>
      <c r="CR8" s="33" t="e">
        <f t="shared" si="111"/>
        <v>#DIV/0!</v>
      </c>
      <c r="CS8" s="34" t="e">
        <f t="shared" si="112"/>
        <v>#DIV/0!</v>
      </c>
      <c r="CT8" s="24"/>
      <c r="CU8" s="24"/>
      <c r="CV8" s="30" t="str">
        <f t="shared" si="113"/>
        <v>N/A</v>
      </c>
      <c r="CW8" s="30" t="str">
        <f>IFERROR((#REF!*100%)/CU8,"N/A")</f>
        <v>N/A</v>
      </c>
      <c r="CX8" s="36">
        <f t="shared" si="136"/>
        <v>0</v>
      </c>
      <c r="CY8" s="36">
        <f t="shared" si="115"/>
        <v>0</v>
      </c>
      <c r="CZ8" s="33" t="e">
        <f t="shared" si="116"/>
        <v>#DIV/0!</v>
      </c>
      <c r="DA8" s="34" t="e">
        <f t="shared" si="117"/>
        <v>#DIV/0!</v>
      </c>
      <c r="DB8" s="24"/>
      <c r="DC8" s="24"/>
      <c r="DD8" s="30" t="str">
        <f t="shared" si="118"/>
        <v>N/A</v>
      </c>
      <c r="DE8" s="30">
        <f t="shared" si="119"/>
        <v>1</v>
      </c>
      <c r="DF8" s="36">
        <f t="shared" si="120"/>
        <v>0</v>
      </c>
      <c r="DG8" s="36">
        <f t="shared" si="121"/>
        <v>0</v>
      </c>
      <c r="DH8" s="33" t="e">
        <f t="shared" si="122"/>
        <v>#DIV/0!</v>
      </c>
      <c r="DI8" s="34" t="e">
        <f t="shared" si="123"/>
        <v>#DIV/0!</v>
      </c>
      <c r="DJ8" s="24"/>
      <c r="DK8" s="24"/>
      <c r="DL8" s="30" t="str">
        <f t="shared" si="124"/>
        <v>N/A</v>
      </c>
      <c r="DM8" s="30">
        <f t="shared" si="125"/>
        <v>1</v>
      </c>
      <c r="DN8" s="36">
        <f t="shared" si="126"/>
        <v>0</v>
      </c>
      <c r="DO8" s="36">
        <f t="shared" si="127"/>
        <v>0</v>
      </c>
      <c r="DP8" s="33" t="e">
        <f t="shared" si="128"/>
        <v>#DIV/0!</v>
      </c>
      <c r="DQ8" s="34" t="e">
        <f t="shared" si="129"/>
        <v>#DIV/0!</v>
      </c>
      <c r="DR8" s="24"/>
      <c r="DS8" s="24"/>
      <c r="DT8" s="30" t="str">
        <f t="shared" si="130"/>
        <v>N/A</v>
      </c>
      <c r="DU8" s="30">
        <f t="shared" si="131"/>
        <v>1</v>
      </c>
      <c r="DV8" s="36">
        <f t="shared" si="132"/>
        <v>0</v>
      </c>
      <c r="DW8" s="36">
        <f t="shared" si="133"/>
        <v>0</v>
      </c>
      <c r="DX8" s="33" t="e">
        <f t="shared" si="137"/>
        <v>#DIV/0!</v>
      </c>
      <c r="DY8" s="34" t="e">
        <f t="shared" si="138"/>
        <v>#DIV/0!</v>
      </c>
      <c r="DZ8" s="42"/>
      <c r="EA8" s="45"/>
      <c r="EB8" s="46"/>
    </row>
    <row r="9" spans="2:132" ht="120" x14ac:dyDescent="0.25">
      <c r="B9" s="22">
        <v>4</v>
      </c>
      <c r="C9" s="23" t="s">
        <v>144</v>
      </c>
      <c r="D9" s="24">
        <v>4.5</v>
      </c>
      <c r="E9" s="23" t="s">
        <v>139</v>
      </c>
      <c r="F9" s="24" t="s">
        <v>109</v>
      </c>
      <c r="G9" s="23" t="s">
        <v>136</v>
      </c>
      <c r="H9" s="24" t="s">
        <v>126</v>
      </c>
      <c r="I9" s="23" t="s">
        <v>127</v>
      </c>
      <c r="J9" s="24" t="s">
        <v>164</v>
      </c>
      <c r="K9" s="24"/>
      <c r="L9" s="24" t="s">
        <v>146</v>
      </c>
      <c r="M9" s="24"/>
      <c r="N9" s="26"/>
      <c r="O9" s="27"/>
      <c r="P9" s="23"/>
      <c r="Q9" s="23"/>
      <c r="R9" s="24"/>
      <c r="S9" s="24"/>
      <c r="T9" s="24"/>
      <c r="U9" s="25"/>
      <c r="V9" s="25"/>
      <c r="W9" s="28"/>
      <c r="X9" s="28"/>
      <c r="Y9" s="28"/>
      <c r="Z9" s="24"/>
      <c r="AA9" s="24"/>
      <c r="AB9" s="24"/>
      <c r="AC9" s="29"/>
      <c r="AD9" s="29"/>
      <c r="AE9" s="29"/>
      <c r="AF9" s="29"/>
      <c r="AG9" s="37">
        <f t="shared" si="68"/>
        <v>0</v>
      </c>
      <c r="AH9" s="24"/>
      <c r="AI9" s="24"/>
      <c r="AJ9" s="38" t="str">
        <f t="shared" si="69"/>
        <v>N/A</v>
      </c>
      <c r="AK9" s="38" t="str">
        <f t="shared" si="70"/>
        <v>N/A</v>
      </c>
      <c r="AL9" s="31">
        <f t="shared" si="71"/>
        <v>0</v>
      </c>
      <c r="AM9" s="31">
        <f t="shared" si="72"/>
        <v>0</v>
      </c>
      <c r="AN9" s="30">
        <f t="shared" si="73"/>
        <v>0</v>
      </c>
      <c r="AO9" s="32">
        <f t="shared" si="74"/>
        <v>0</v>
      </c>
      <c r="AP9" s="24"/>
      <c r="AQ9" s="24"/>
      <c r="AR9" s="30" t="str">
        <f t="shared" si="75"/>
        <v>N/A</v>
      </c>
      <c r="AS9" s="30" t="str">
        <f t="shared" si="76"/>
        <v>N/A</v>
      </c>
      <c r="AT9" s="31">
        <f t="shared" si="77"/>
        <v>0</v>
      </c>
      <c r="AU9" s="31">
        <f t="shared" si="78"/>
        <v>0</v>
      </c>
      <c r="AV9" s="30">
        <f t="shared" si="79"/>
        <v>0</v>
      </c>
      <c r="AW9" s="32">
        <f t="shared" si="80"/>
        <v>0</v>
      </c>
      <c r="AX9" s="24"/>
      <c r="AY9" s="24"/>
      <c r="AZ9" s="30" t="str">
        <f t="shared" si="81"/>
        <v>N/A</v>
      </c>
      <c r="BA9" s="30">
        <f>IF(AX9="N/A","N/A",IF(AZ9&lt;0%,AZ9,IF(AZ9&gt;=100%,100%,AZ9)))</f>
        <v>1</v>
      </c>
      <c r="BB9" s="31">
        <f t="shared" si="82"/>
        <v>0</v>
      </c>
      <c r="BC9" s="31">
        <f t="shared" si="83"/>
        <v>0</v>
      </c>
      <c r="BD9" s="30">
        <f t="shared" si="84"/>
        <v>0</v>
      </c>
      <c r="BE9" s="30" t="e">
        <f t="shared" si="85"/>
        <v>#DIV/0!</v>
      </c>
      <c r="BF9" s="24"/>
      <c r="BG9" s="24"/>
      <c r="BH9" s="30" t="str">
        <f t="shared" si="86"/>
        <v>N/A</v>
      </c>
      <c r="BI9" s="30">
        <f>IF(BF9="N/A","N/A",IF(BH9&lt;0%,BH9,IF(BH9&gt;=100%,100%,BH9)))</f>
        <v>1</v>
      </c>
      <c r="BJ9" s="31">
        <f t="shared" si="87"/>
        <v>0</v>
      </c>
      <c r="BK9" s="31">
        <f t="shared" si="88"/>
        <v>0</v>
      </c>
      <c r="BL9" s="30">
        <f t="shared" si="89"/>
        <v>0</v>
      </c>
      <c r="BM9" s="30" t="e">
        <f t="shared" si="90"/>
        <v>#DIV/0!</v>
      </c>
      <c r="BN9" s="24"/>
      <c r="BO9" s="24"/>
      <c r="BP9" s="30" t="str">
        <f t="shared" si="91"/>
        <v>N/A</v>
      </c>
      <c r="BQ9" s="30">
        <f>IF(BN9="N/A","N/A",IF(BP9&lt;0%,BP9,IF(BP9&gt;=100%,100%,BP9)))</f>
        <v>1</v>
      </c>
      <c r="BR9" s="31">
        <f t="shared" si="92"/>
        <v>0</v>
      </c>
      <c r="BS9" s="31">
        <f t="shared" si="93"/>
        <v>0</v>
      </c>
      <c r="BT9" s="33" t="e">
        <f t="shared" si="94"/>
        <v>#DIV/0!</v>
      </c>
      <c r="BU9" s="34" t="e">
        <f t="shared" si="95"/>
        <v>#DIV/0!</v>
      </c>
      <c r="BV9" s="35"/>
      <c r="BW9" s="24"/>
      <c r="BX9" s="30" t="str">
        <f t="shared" si="96"/>
        <v>N/A</v>
      </c>
      <c r="BY9" s="30">
        <f>IF(BV9="N/A","N/A",IF(BX9&lt;0%,BX9,IF(BX9&gt;=100%,100%,BX9)))</f>
        <v>1</v>
      </c>
      <c r="BZ9" s="31">
        <f t="shared" si="97"/>
        <v>0</v>
      </c>
      <c r="CA9" s="31">
        <f t="shared" si="98"/>
        <v>0</v>
      </c>
      <c r="CB9" s="33" t="e">
        <f t="shared" si="99"/>
        <v>#DIV/0!</v>
      </c>
      <c r="CC9" s="34" t="e">
        <f t="shared" si="100"/>
        <v>#DIV/0!</v>
      </c>
      <c r="CD9" s="24"/>
      <c r="CE9" s="24"/>
      <c r="CF9" s="30" t="str">
        <f t="shared" si="101"/>
        <v>N/A</v>
      </c>
      <c r="CG9" s="30">
        <f t="shared" si="102"/>
        <v>1</v>
      </c>
      <c r="CH9" s="31">
        <f t="shared" si="103"/>
        <v>0</v>
      </c>
      <c r="CI9" s="31">
        <f t="shared" si="104"/>
        <v>0</v>
      </c>
      <c r="CJ9" s="33" t="e">
        <f t="shared" si="105"/>
        <v>#DIV/0!</v>
      </c>
      <c r="CK9" s="34" t="e">
        <f t="shared" si="106"/>
        <v>#DIV/0!</v>
      </c>
      <c r="CL9" s="24"/>
      <c r="CM9" s="24"/>
      <c r="CN9" s="30" t="str">
        <f t="shared" si="107"/>
        <v>N/A</v>
      </c>
      <c r="CO9" s="30">
        <f t="shared" si="108"/>
        <v>1</v>
      </c>
      <c r="CP9" s="31">
        <f t="shared" si="109"/>
        <v>0</v>
      </c>
      <c r="CQ9" s="31">
        <f t="shared" si="110"/>
        <v>0</v>
      </c>
      <c r="CR9" s="33" t="e">
        <f t="shared" si="111"/>
        <v>#DIV/0!</v>
      </c>
      <c r="CS9" s="34" t="e">
        <f t="shared" si="112"/>
        <v>#DIV/0!</v>
      </c>
      <c r="CT9" s="24"/>
      <c r="CU9" s="24"/>
      <c r="CV9" s="30" t="str">
        <f t="shared" si="113"/>
        <v>N/A</v>
      </c>
      <c r="CW9" s="30">
        <f>IF(CT9="N/A","N/A",IF(CV9&lt;0%,CV9,IF(CV9&gt;=100%,100%,CV9)))</f>
        <v>1</v>
      </c>
      <c r="CX9" s="36">
        <f t="shared" si="136"/>
        <v>0</v>
      </c>
      <c r="CY9" s="36">
        <f t="shared" si="115"/>
        <v>0</v>
      </c>
      <c r="CZ9" s="33" t="e">
        <f t="shared" si="116"/>
        <v>#DIV/0!</v>
      </c>
      <c r="DA9" s="34" t="e">
        <f t="shared" si="117"/>
        <v>#DIV/0!</v>
      </c>
      <c r="DB9" s="24"/>
      <c r="DC9" s="24"/>
      <c r="DD9" s="30" t="str">
        <f t="shared" si="118"/>
        <v>N/A</v>
      </c>
      <c r="DE9" s="30">
        <f t="shared" si="119"/>
        <v>1</v>
      </c>
      <c r="DF9" s="36">
        <f t="shared" si="120"/>
        <v>0</v>
      </c>
      <c r="DG9" s="36">
        <f t="shared" si="121"/>
        <v>0</v>
      </c>
      <c r="DH9" s="33" t="e">
        <f t="shared" si="122"/>
        <v>#DIV/0!</v>
      </c>
      <c r="DI9" s="34" t="e">
        <f t="shared" si="123"/>
        <v>#DIV/0!</v>
      </c>
      <c r="DJ9" s="24"/>
      <c r="DK9" s="24"/>
      <c r="DL9" s="30" t="str">
        <f t="shared" si="124"/>
        <v>N/A</v>
      </c>
      <c r="DM9" s="30">
        <f t="shared" si="125"/>
        <v>1</v>
      </c>
      <c r="DN9" s="36">
        <f t="shared" si="126"/>
        <v>0</v>
      </c>
      <c r="DO9" s="36">
        <f t="shared" si="127"/>
        <v>0</v>
      </c>
      <c r="DP9" s="33" t="e">
        <f t="shared" si="128"/>
        <v>#DIV/0!</v>
      </c>
      <c r="DQ9" s="34" t="e">
        <f t="shared" si="129"/>
        <v>#DIV/0!</v>
      </c>
      <c r="DR9" s="24"/>
      <c r="DS9" s="24"/>
      <c r="DT9" s="30" t="str">
        <f t="shared" si="130"/>
        <v>N/A</v>
      </c>
      <c r="DU9" s="30">
        <f t="shared" si="131"/>
        <v>1</v>
      </c>
      <c r="DV9" s="36">
        <f t="shared" si="132"/>
        <v>0</v>
      </c>
      <c r="DW9" s="36">
        <f t="shared" si="133"/>
        <v>0</v>
      </c>
      <c r="DX9" s="33" t="e">
        <f t="shared" si="137"/>
        <v>#DIV/0!</v>
      </c>
      <c r="DY9" s="34" t="e">
        <f t="shared" si="138"/>
        <v>#DIV/0!</v>
      </c>
      <c r="DZ9" s="44"/>
      <c r="EA9" s="47"/>
      <c r="EB9" s="46"/>
    </row>
    <row r="10" spans="2:132" ht="120" x14ac:dyDescent="0.25">
      <c r="B10" s="22">
        <v>4</v>
      </c>
      <c r="C10" s="23" t="s">
        <v>144</v>
      </c>
      <c r="D10" s="24">
        <v>4.5</v>
      </c>
      <c r="E10" s="23" t="s">
        <v>139</v>
      </c>
      <c r="F10" s="24" t="s">
        <v>109</v>
      </c>
      <c r="G10" s="23" t="s">
        <v>136</v>
      </c>
      <c r="H10" s="24" t="s">
        <v>128</v>
      </c>
      <c r="I10" s="23" t="s">
        <v>129</v>
      </c>
      <c r="J10" s="24" t="s">
        <v>164</v>
      </c>
      <c r="K10" s="24"/>
      <c r="L10" s="24" t="s">
        <v>146</v>
      </c>
      <c r="M10" s="24"/>
      <c r="N10" s="26"/>
      <c r="O10" s="27"/>
      <c r="P10" s="23"/>
      <c r="Q10" s="23"/>
      <c r="R10" s="24"/>
      <c r="S10" s="24"/>
      <c r="T10" s="24"/>
      <c r="U10" s="25"/>
      <c r="V10" s="25"/>
      <c r="W10" s="28"/>
      <c r="X10" s="28"/>
      <c r="Y10" s="28"/>
      <c r="Z10" s="24"/>
      <c r="AA10" s="24"/>
      <c r="AB10" s="24"/>
      <c r="AC10" s="29"/>
      <c r="AD10" s="29"/>
      <c r="AE10" s="29"/>
      <c r="AF10" s="29"/>
      <c r="AG10" s="37">
        <f t="shared" si="68"/>
        <v>0</v>
      </c>
      <c r="AH10" s="24"/>
      <c r="AI10" s="24"/>
      <c r="AJ10" s="38" t="str">
        <f t="shared" si="69"/>
        <v>N/A</v>
      </c>
      <c r="AK10" s="38" t="str">
        <f t="shared" si="70"/>
        <v>N/A</v>
      </c>
      <c r="AL10" s="31">
        <f t="shared" si="71"/>
        <v>0</v>
      </c>
      <c r="AM10" s="31">
        <f t="shared" si="72"/>
        <v>0</v>
      </c>
      <c r="AN10" s="30">
        <f t="shared" si="73"/>
        <v>0</v>
      </c>
      <c r="AO10" s="32">
        <f t="shared" si="74"/>
        <v>0</v>
      </c>
      <c r="AP10" s="24"/>
      <c r="AQ10" s="24"/>
      <c r="AR10" s="30" t="str">
        <f t="shared" si="75"/>
        <v>N/A</v>
      </c>
      <c r="AS10" s="30" t="str">
        <f t="shared" si="76"/>
        <v>N/A</v>
      </c>
      <c r="AT10" s="31">
        <f t="shared" si="77"/>
        <v>0</v>
      </c>
      <c r="AU10" s="31">
        <f t="shared" si="78"/>
        <v>0</v>
      </c>
      <c r="AV10" s="30">
        <f t="shared" si="79"/>
        <v>0</v>
      </c>
      <c r="AW10" s="32">
        <f t="shared" si="80"/>
        <v>0</v>
      </c>
      <c r="AX10" s="24"/>
      <c r="AY10" s="24"/>
      <c r="AZ10" s="30" t="str">
        <f t="shared" si="81"/>
        <v>N/A</v>
      </c>
      <c r="BA10" s="30" t="str">
        <f>IFERROR((#REF!*100%)/AY10,"N/A")</f>
        <v>N/A</v>
      </c>
      <c r="BB10" s="31">
        <f t="shared" si="82"/>
        <v>0</v>
      </c>
      <c r="BC10" s="31">
        <f t="shared" si="83"/>
        <v>0</v>
      </c>
      <c r="BD10" s="30">
        <f t="shared" si="84"/>
        <v>0</v>
      </c>
      <c r="BE10" s="30" t="e">
        <f t="shared" si="85"/>
        <v>#DIV/0!</v>
      </c>
      <c r="BF10" s="24"/>
      <c r="BG10" s="24"/>
      <c r="BH10" s="30" t="str">
        <f t="shared" si="86"/>
        <v>N/A</v>
      </c>
      <c r="BI10" s="30" t="str">
        <f>IFERROR((#REF!*100%)/BG10,"N/A")</f>
        <v>N/A</v>
      </c>
      <c r="BJ10" s="31">
        <f t="shared" si="87"/>
        <v>0</v>
      </c>
      <c r="BK10" s="31">
        <f t="shared" si="88"/>
        <v>0</v>
      </c>
      <c r="BL10" s="30">
        <f t="shared" si="89"/>
        <v>0</v>
      </c>
      <c r="BM10" s="30" t="e">
        <f t="shared" si="90"/>
        <v>#DIV/0!</v>
      </c>
      <c r="BN10" s="24"/>
      <c r="BO10" s="24"/>
      <c r="BP10" s="30" t="str">
        <f t="shared" si="91"/>
        <v>N/A</v>
      </c>
      <c r="BQ10" s="30">
        <f>IF(BN10="N/A","N/A",IF(BP10&lt;0%,BP10,IF(BP10&gt;=100%,100%,BP10)))</f>
        <v>1</v>
      </c>
      <c r="BR10" s="31">
        <f t="shared" si="92"/>
        <v>0</v>
      </c>
      <c r="BS10" s="31">
        <f t="shared" si="93"/>
        <v>0</v>
      </c>
      <c r="BT10" s="33" t="e">
        <f t="shared" si="94"/>
        <v>#DIV/0!</v>
      </c>
      <c r="BU10" s="34" t="e">
        <f t="shared" si="95"/>
        <v>#DIV/0!</v>
      </c>
      <c r="BV10" s="35"/>
      <c r="BW10" s="24"/>
      <c r="BX10" s="30" t="str">
        <f t="shared" si="96"/>
        <v>N/A</v>
      </c>
      <c r="BY10" s="30" t="s">
        <v>102</v>
      </c>
      <c r="BZ10" s="31">
        <f t="shared" si="97"/>
        <v>0</v>
      </c>
      <c r="CA10" s="31">
        <f t="shared" si="98"/>
        <v>0</v>
      </c>
      <c r="CB10" s="33" t="e">
        <f t="shared" si="99"/>
        <v>#DIV/0!</v>
      </c>
      <c r="CC10" s="34" t="e">
        <f t="shared" si="100"/>
        <v>#DIV/0!</v>
      </c>
      <c r="CD10" s="24"/>
      <c r="CE10" s="24"/>
      <c r="CF10" s="30" t="str">
        <f t="shared" si="101"/>
        <v>N/A</v>
      </c>
      <c r="CG10" s="30">
        <f t="shared" si="102"/>
        <v>1</v>
      </c>
      <c r="CH10" s="31">
        <f t="shared" si="103"/>
        <v>0</v>
      </c>
      <c r="CI10" s="31">
        <f t="shared" si="104"/>
        <v>0</v>
      </c>
      <c r="CJ10" s="33" t="e">
        <f t="shared" si="105"/>
        <v>#DIV/0!</v>
      </c>
      <c r="CK10" s="34" t="e">
        <f t="shared" si="106"/>
        <v>#DIV/0!</v>
      </c>
      <c r="CL10" s="24"/>
      <c r="CM10" s="24"/>
      <c r="CN10" s="30" t="str">
        <f t="shared" si="107"/>
        <v>N/A</v>
      </c>
      <c r="CO10" s="30">
        <f t="shared" si="108"/>
        <v>1</v>
      </c>
      <c r="CP10" s="31">
        <f t="shared" si="109"/>
        <v>0</v>
      </c>
      <c r="CQ10" s="31">
        <f t="shared" si="110"/>
        <v>0</v>
      </c>
      <c r="CR10" s="33" t="e">
        <f t="shared" si="111"/>
        <v>#DIV/0!</v>
      </c>
      <c r="CS10" s="34" t="e">
        <f t="shared" si="112"/>
        <v>#DIV/0!</v>
      </c>
      <c r="CT10" s="24"/>
      <c r="CU10" s="24"/>
      <c r="CV10" s="30" t="str">
        <f t="shared" si="113"/>
        <v>N/A</v>
      </c>
      <c r="CW10" s="30">
        <f>IF(CT10="N/A","N/A",IF(CV10&lt;0%,CV10,IF(CV10&gt;=100%,100%,CV10)))</f>
        <v>1</v>
      </c>
      <c r="CX10" s="36">
        <f t="shared" si="136"/>
        <v>0</v>
      </c>
      <c r="CY10" s="36">
        <f t="shared" si="115"/>
        <v>0</v>
      </c>
      <c r="CZ10" s="33" t="e">
        <f t="shared" si="116"/>
        <v>#DIV/0!</v>
      </c>
      <c r="DA10" s="34" t="e">
        <f t="shared" si="117"/>
        <v>#DIV/0!</v>
      </c>
      <c r="DB10" s="24"/>
      <c r="DC10" s="24"/>
      <c r="DD10" s="30" t="str">
        <f t="shared" si="118"/>
        <v>N/A</v>
      </c>
      <c r="DE10" s="30">
        <f t="shared" si="119"/>
        <v>1</v>
      </c>
      <c r="DF10" s="36">
        <f t="shared" si="120"/>
        <v>0</v>
      </c>
      <c r="DG10" s="36">
        <f t="shared" si="121"/>
        <v>0</v>
      </c>
      <c r="DH10" s="33" t="e">
        <f t="shared" si="122"/>
        <v>#DIV/0!</v>
      </c>
      <c r="DI10" s="34" t="e">
        <f t="shared" si="123"/>
        <v>#DIV/0!</v>
      </c>
      <c r="DJ10" s="24"/>
      <c r="DK10" s="24"/>
      <c r="DL10" s="30" t="str">
        <f t="shared" si="124"/>
        <v>N/A</v>
      </c>
      <c r="DM10" s="30">
        <f t="shared" si="125"/>
        <v>1</v>
      </c>
      <c r="DN10" s="36">
        <f t="shared" si="126"/>
        <v>0</v>
      </c>
      <c r="DO10" s="36">
        <f t="shared" si="127"/>
        <v>0</v>
      </c>
      <c r="DP10" s="33" t="e">
        <f t="shared" si="128"/>
        <v>#DIV/0!</v>
      </c>
      <c r="DQ10" s="34" t="e">
        <f t="shared" si="129"/>
        <v>#DIV/0!</v>
      </c>
      <c r="DR10" s="24"/>
      <c r="DS10" s="24"/>
      <c r="DT10" s="30" t="str">
        <f t="shared" si="130"/>
        <v>N/A</v>
      </c>
      <c r="DU10" s="30">
        <f t="shared" si="131"/>
        <v>1</v>
      </c>
      <c r="DV10" s="36">
        <f t="shared" si="132"/>
        <v>0</v>
      </c>
      <c r="DW10" s="36">
        <f t="shared" si="133"/>
        <v>0</v>
      </c>
      <c r="DX10" s="33" t="e">
        <f t="shared" si="137"/>
        <v>#DIV/0!</v>
      </c>
      <c r="DY10" s="34" t="e">
        <f t="shared" si="138"/>
        <v>#DIV/0!</v>
      </c>
      <c r="DZ10" s="44"/>
      <c r="EA10" s="47"/>
      <c r="EB10" s="46"/>
    </row>
    <row r="11" spans="2:132" ht="120" x14ac:dyDescent="0.25">
      <c r="B11" s="22">
        <v>4</v>
      </c>
      <c r="C11" s="23" t="s">
        <v>144</v>
      </c>
      <c r="D11" s="24">
        <v>4.5</v>
      </c>
      <c r="E11" s="23" t="s">
        <v>139</v>
      </c>
      <c r="F11" s="24" t="s">
        <v>109</v>
      </c>
      <c r="G11" s="23" t="s">
        <v>136</v>
      </c>
      <c r="H11" s="24" t="s">
        <v>130</v>
      </c>
      <c r="I11" s="23" t="s">
        <v>131</v>
      </c>
      <c r="J11" s="24" t="s">
        <v>164</v>
      </c>
      <c r="K11" s="24"/>
      <c r="L11" s="24" t="s">
        <v>146</v>
      </c>
      <c r="M11" s="24"/>
      <c r="N11" s="26"/>
      <c r="O11" s="27"/>
      <c r="P11" s="23"/>
      <c r="Q11" s="23"/>
      <c r="R11" s="24"/>
      <c r="S11" s="24"/>
      <c r="T11" s="24"/>
      <c r="U11" s="25"/>
      <c r="V11" s="25"/>
      <c r="W11" s="28"/>
      <c r="X11" s="28"/>
      <c r="Y11" s="28"/>
      <c r="Z11" s="24"/>
      <c r="AA11" s="24"/>
      <c r="AB11" s="24"/>
      <c r="AC11" s="29"/>
      <c r="AD11" s="29"/>
      <c r="AE11" s="29"/>
      <c r="AF11" s="29"/>
      <c r="AG11" s="37">
        <f t="shared" si="68"/>
        <v>0</v>
      </c>
      <c r="AH11" s="24"/>
      <c r="AI11" s="24"/>
      <c r="AJ11" s="38" t="str">
        <f t="shared" si="69"/>
        <v>N/A</v>
      </c>
      <c r="AK11" s="38" t="str">
        <f t="shared" si="70"/>
        <v>N/A</v>
      </c>
      <c r="AL11" s="31">
        <f t="shared" si="71"/>
        <v>0</v>
      </c>
      <c r="AM11" s="31">
        <f t="shared" si="72"/>
        <v>0</v>
      </c>
      <c r="AN11" s="30">
        <f t="shared" si="73"/>
        <v>0</v>
      </c>
      <c r="AO11" s="32">
        <f t="shared" si="74"/>
        <v>0</v>
      </c>
      <c r="AP11" s="24"/>
      <c r="AQ11" s="24"/>
      <c r="AR11" s="30" t="str">
        <f t="shared" si="75"/>
        <v>N/A</v>
      </c>
      <c r="AS11" s="30" t="str">
        <f t="shared" si="76"/>
        <v>N/A</v>
      </c>
      <c r="AT11" s="31">
        <f t="shared" si="77"/>
        <v>0</v>
      </c>
      <c r="AU11" s="31">
        <f t="shared" si="78"/>
        <v>0</v>
      </c>
      <c r="AV11" s="30">
        <f t="shared" si="79"/>
        <v>0</v>
      </c>
      <c r="AW11" s="32">
        <f t="shared" si="80"/>
        <v>0</v>
      </c>
      <c r="AX11" s="24"/>
      <c r="AY11" s="24"/>
      <c r="AZ11" s="30" t="str">
        <f t="shared" si="81"/>
        <v>N/A</v>
      </c>
      <c r="BA11" s="30">
        <f>IF(AX11="N/A","N/A",IF(AZ11&lt;0%,AZ11,IF(AZ11&gt;=100%,100%,AZ11)))</f>
        <v>1</v>
      </c>
      <c r="BB11" s="31">
        <f t="shared" si="82"/>
        <v>0</v>
      </c>
      <c r="BC11" s="31">
        <f t="shared" si="83"/>
        <v>0</v>
      </c>
      <c r="BD11" s="30">
        <f t="shared" si="84"/>
        <v>0</v>
      </c>
      <c r="BE11" s="30" t="e">
        <f t="shared" si="85"/>
        <v>#DIV/0!</v>
      </c>
      <c r="BF11" s="24"/>
      <c r="BG11" s="24"/>
      <c r="BH11" s="30" t="str">
        <f t="shared" si="86"/>
        <v>N/A</v>
      </c>
      <c r="BI11" s="30">
        <f>IF(BF11="N/A","N/A",IF(BH11&lt;0%,BH11,IF(BH11&gt;=100%,100%,BH11)))</f>
        <v>1</v>
      </c>
      <c r="BJ11" s="31">
        <f t="shared" si="87"/>
        <v>0</v>
      </c>
      <c r="BK11" s="31">
        <f t="shared" si="88"/>
        <v>0</v>
      </c>
      <c r="BL11" s="30">
        <f t="shared" si="89"/>
        <v>0</v>
      </c>
      <c r="BM11" s="30" t="e">
        <f t="shared" si="90"/>
        <v>#DIV/0!</v>
      </c>
      <c r="BN11" s="24"/>
      <c r="BO11" s="24"/>
      <c r="BP11" s="30" t="str">
        <f t="shared" si="91"/>
        <v>N/A</v>
      </c>
      <c r="BQ11" s="30">
        <f>IF(BN11="N/A","N/A",IF(BP11&lt;0%,BP11,IF(BP11&gt;=100%,100%,BP11)))</f>
        <v>1</v>
      </c>
      <c r="BR11" s="31">
        <f t="shared" si="92"/>
        <v>0</v>
      </c>
      <c r="BS11" s="31">
        <f t="shared" si="93"/>
        <v>0</v>
      </c>
      <c r="BT11" s="33" t="e">
        <f t="shared" si="94"/>
        <v>#DIV/0!</v>
      </c>
      <c r="BU11" s="34" t="e">
        <f t="shared" si="95"/>
        <v>#DIV/0!</v>
      </c>
      <c r="BV11" s="35"/>
      <c r="BW11" s="24"/>
      <c r="BX11" s="30" t="str">
        <f t="shared" si="96"/>
        <v>N/A</v>
      </c>
      <c r="BY11" s="30">
        <f>IF(BV11="N/A","N/A",IF(BX11&lt;0%,BX11,IF(BX11&gt;=100%,100%,BX11)))</f>
        <v>1</v>
      </c>
      <c r="BZ11" s="31">
        <f t="shared" si="97"/>
        <v>0</v>
      </c>
      <c r="CA11" s="31">
        <f t="shared" si="98"/>
        <v>0</v>
      </c>
      <c r="CB11" s="33" t="e">
        <f t="shared" si="99"/>
        <v>#DIV/0!</v>
      </c>
      <c r="CC11" s="34" t="e">
        <f t="shared" si="100"/>
        <v>#DIV/0!</v>
      </c>
      <c r="CD11" s="24"/>
      <c r="CE11" s="24"/>
      <c r="CF11" s="30" t="str">
        <f t="shared" si="101"/>
        <v>N/A</v>
      </c>
      <c r="CG11" s="30">
        <f t="shared" si="102"/>
        <v>1</v>
      </c>
      <c r="CH11" s="31">
        <f t="shared" si="103"/>
        <v>0</v>
      </c>
      <c r="CI11" s="31">
        <f t="shared" si="104"/>
        <v>0</v>
      </c>
      <c r="CJ11" s="33" t="e">
        <f t="shared" si="105"/>
        <v>#DIV/0!</v>
      </c>
      <c r="CK11" s="34" t="e">
        <f t="shared" si="106"/>
        <v>#DIV/0!</v>
      </c>
      <c r="CL11" s="24"/>
      <c r="CM11" s="24"/>
      <c r="CN11" s="30" t="str">
        <f t="shared" si="107"/>
        <v>N/A</v>
      </c>
      <c r="CO11" s="30">
        <f t="shared" si="108"/>
        <v>1</v>
      </c>
      <c r="CP11" s="31">
        <f t="shared" si="109"/>
        <v>0</v>
      </c>
      <c r="CQ11" s="31">
        <f t="shared" si="110"/>
        <v>0</v>
      </c>
      <c r="CR11" s="33" t="e">
        <f t="shared" si="111"/>
        <v>#DIV/0!</v>
      </c>
      <c r="CS11" s="34" t="e">
        <f t="shared" si="112"/>
        <v>#DIV/0!</v>
      </c>
      <c r="CT11" s="24"/>
      <c r="CU11" s="24"/>
      <c r="CV11" s="30" t="str">
        <f t="shared" si="113"/>
        <v>N/A</v>
      </c>
      <c r="CW11" s="30">
        <f>IF(CT11="N/A","N/A",IF(CV11&lt;0%,CV11,IF(CV11&gt;=100%,100%,CV11)))</f>
        <v>1</v>
      </c>
      <c r="CX11" s="36">
        <f t="shared" si="136"/>
        <v>0</v>
      </c>
      <c r="CY11" s="36">
        <f t="shared" si="115"/>
        <v>0</v>
      </c>
      <c r="CZ11" s="33" t="e">
        <f t="shared" si="116"/>
        <v>#DIV/0!</v>
      </c>
      <c r="DA11" s="34" t="e">
        <f t="shared" si="117"/>
        <v>#DIV/0!</v>
      </c>
      <c r="DB11" s="24"/>
      <c r="DC11" s="24"/>
      <c r="DD11" s="30" t="str">
        <f t="shared" si="118"/>
        <v>N/A</v>
      </c>
      <c r="DE11" s="30">
        <f t="shared" si="119"/>
        <v>1</v>
      </c>
      <c r="DF11" s="36">
        <f t="shared" si="120"/>
        <v>0</v>
      </c>
      <c r="DG11" s="36">
        <f t="shared" si="121"/>
        <v>0</v>
      </c>
      <c r="DH11" s="33" t="e">
        <f t="shared" si="122"/>
        <v>#DIV/0!</v>
      </c>
      <c r="DI11" s="34" t="e">
        <f t="shared" si="123"/>
        <v>#DIV/0!</v>
      </c>
      <c r="DJ11" s="24"/>
      <c r="DK11" s="24"/>
      <c r="DL11" s="30" t="str">
        <f t="shared" si="124"/>
        <v>N/A</v>
      </c>
      <c r="DM11" s="30">
        <f t="shared" si="125"/>
        <v>1</v>
      </c>
      <c r="DN11" s="36">
        <f t="shared" si="126"/>
        <v>0</v>
      </c>
      <c r="DO11" s="36">
        <f t="shared" si="127"/>
        <v>0</v>
      </c>
      <c r="DP11" s="33" t="e">
        <f t="shared" si="128"/>
        <v>#DIV/0!</v>
      </c>
      <c r="DQ11" s="34" t="e">
        <f t="shared" si="129"/>
        <v>#DIV/0!</v>
      </c>
      <c r="DR11" s="24"/>
      <c r="DS11" s="24"/>
      <c r="DT11" s="30" t="str">
        <f t="shared" si="130"/>
        <v>N/A</v>
      </c>
      <c r="DU11" s="30">
        <f t="shared" si="131"/>
        <v>1</v>
      </c>
      <c r="DV11" s="36">
        <f t="shared" si="132"/>
        <v>0</v>
      </c>
      <c r="DW11" s="36">
        <f t="shared" si="133"/>
        <v>0</v>
      </c>
      <c r="DX11" s="33" t="e">
        <f t="shared" si="137"/>
        <v>#DIV/0!</v>
      </c>
      <c r="DY11" s="34" t="e">
        <f t="shared" si="138"/>
        <v>#DIV/0!</v>
      </c>
      <c r="DZ11" s="26"/>
      <c r="EA11" s="45"/>
      <c r="EB11" s="46"/>
    </row>
    <row r="12" spans="2:132" ht="45" x14ac:dyDescent="0.25">
      <c r="B12" s="22">
        <v>4</v>
      </c>
      <c r="C12" s="23" t="s">
        <v>144</v>
      </c>
      <c r="D12" s="24">
        <v>4.5999999999999996</v>
      </c>
      <c r="E12" s="23" t="s">
        <v>140</v>
      </c>
      <c r="F12" s="24" t="s">
        <v>111</v>
      </c>
      <c r="G12" s="23" t="s">
        <v>137</v>
      </c>
      <c r="H12" s="24" t="s">
        <v>112</v>
      </c>
      <c r="I12" s="23" t="s">
        <v>132</v>
      </c>
      <c r="J12" s="24" t="s">
        <v>164</v>
      </c>
      <c r="K12" s="24"/>
      <c r="L12" s="24" t="s">
        <v>146</v>
      </c>
      <c r="M12" s="24"/>
      <c r="N12" s="26"/>
      <c r="O12" s="27"/>
      <c r="P12" s="23"/>
      <c r="Q12" s="23"/>
      <c r="R12" s="24"/>
      <c r="S12" s="24"/>
      <c r="T12" s="24"/>
      <c r="U12" s="25"/>
      <c r="V12" s="25"/>
      <c r="W12" s="28"/>
      <c r="X12" s="28"/>
      <c r="Y12" s="28"/>
      <c r="Z12" s="24"/>
      <c r="AA12" s="24"/>
      <c r="AB12" s="24"/>
      <c r="AC12" s="29"/>
      <c r="AD12" s="29"/>
      <c r="AE12" s="29"/>
      <c r="AF12" s="29"/>
      <c r="AG12" s="37">
        <f t="shared" si="68"/>
        <v>0</v>
      </c>
      <c r="AH12" s="24"/>
      <c r="AI12" s="24"/>
      <c r="AJ12" s="38" t="str">
        <f t="shared" si="69"/>
        <v>N/A</v>
      </c>
      <c r="AK12" s="38" t="str">
        <f t="shared" si="70"/>
        <v>N/A</v>
      </c>
      <c r="AL12" s="31">
        <f t="shared" si="71"/>
        <v>0</v>
      </c>
      <c r="AM12" s="31">
        <f t="shared" si="72"/>
        <v>0</v>
      </c>
      <c r="AN12" s="30">
        <f t="shared" si="73"/>
        <v>0</v>
      </c>
      <c r="AO12" s="32">
        <f t="shared" si="74"/>
        <v>0</v>
      </c>
      <c r="AP12" s="24"/>
      <c r="AQ12" s="24"/>
      <c r="AR12" s="30" t="str">
        <f t="shared" si="75"/>
        <v>N/A</v>
      </c>
      <c r="AS12" s="30" t="str">
        <f t="shared" si="76"/>
        <v>N/A</v>
      </c>
      <c r="AT12" s="31">
        <f t="shared" si="77"/>
        <v>0</v>
      </c>
      <c r="AU12" s="31">
        <f t="shared" si="78"/>
        <v>0</v>
      </c>
      <c r="AV12" s="30">
        <f t="shared" si="79"/>
        <v>0</v>
      </c>
      <c r="AW12" s="32">
        <f t="shared" si="80"/>
        <v>0</v>
      </c>
      <c r="AX12" s="24"/>
      <c r="AY12" s="24"/>
      <c r="AZ12" s="30" t="str">
        <f t="shared" si="81"/>
        <v>N/A</v>
      </c>
      <c r="BA12" s="30">
        <f>IF(AX12="N/A","N/A",IF(AZ12&lt;0%,AZ12,IF(AZ12&gt;=100%,100%,AZ12)))</f>
        <v>1</v>
      </c>
      <c r="BB12" s="31">
        <f t="shared" si="82"/>
        <v>0</v>
      </c>
      <c r="BC12" s="31">
        <f t="shared" si="83"/>
        <v>0</v>
      </c>
      <c r="BD12" s="30">
        <f t="shared" si="84"/>
        <v>0</v>
      </c>
      <c r="BE12" s="30" t="e">
        <f t="shared" si="85"/>
        <v>#DIV/0!</v>
      </c>
      <c r="BF12" s="24"/>
      <c r="BG12" s="24"/>
      <c r="BH12" s="30" t="str">
        <f t="shared" si="86"/>
        <v>N/A</v>
      </c>
      <c r="BI12" s="30" t="str">
        <f>IFERROR((#REF!*100%)/BG12,"N/A")</f>
        <v>N/A</v>
      </c>
      <c r="BJ12" s="31">
        <f t="shared" si="87"/>
        <v>0</v>
      </c>
      <c r="BK12" s="31">
        <f t="shared" si="88"/>
        <v>0</v>
      </c>
      <c r="BL12" s="30">
        <f t="shared" si="89"/>
        <v>0</v>
      </c>
      <c r="BM12" s="30" t="e">
        <f t="shared" si="90"/>
        <v>#DIV/0!</v>
      </c>
      <c r="BN12" s="24"/>
      <c r="BO12" s="24"/>
      <c r="BP12" s="30" t="str">
        <f t="shared" si="91"/>
        <v>N/A</v>
      </c>
      <c r="BQ12" s="30">
        <f>IF(BN12="N/A","N/A",IF(BP12&lt;0%,BP12,IF(BP12&gt;=100%,100%,BP12)))</f>
        <v>1</v>
      </c>
      <c r="BR12" s="31">
        <f t="shared" si="92"/>
        <v>0</v>
      </c>
      <c r="BS12" s="31">
        <f t="shared" si="93"/>
        <v>0</v>
      </c>
      <c r="BT12" s="33" t="e">
        <f t="shared" si="94"/>
        <v>#DIV/0!</v>
      </c>
      <c r="BU12" s="34" t="e">
        <f t="shared" si="95"/>
        <v>#DIV/0!</v>
      </c>
      <c r="BV12" s="35"/>
      <c r="BW12" s="24"/>
      <c r="BX12" s="30" t="str">
        <f t="shared" si="96"/>
        <v>N/A</v>
      </c>
      <c r="BY12" s="30" t="s">
        <v>102</v>
      </c>
      <c r="BZ12" s="31">
        <f t="shared" si="97"/>
        <v>0</v>
      </c>
      <c r="CA12" s="31">
        <f t="shared" si="98"/>
        <v>0</v>
      </c>
      <c r="CB12" s="33" t="e">
        <f t="shared" si="99"/>
        <v>#DIV/0!</v>
      </c>
      <c r="CC12" s="34" t="e">
        <f t="shared" si="100"/>
        <v>#DIV/0!</v>
      </c>
      <c r="CD12" s="24"/>
      <c r="CE12" s="24"/>
      <c r="CF12" s="30" t="str">
        <f t="shared" si="101"/>
        <v>N/A</v>
      </c>
      <c r="CG12" s="30">
        <f t="shared" si="102"/>
        <v>1</v>
      </c>
      <c r="CH12" s="31">
        <f t="shared" si="103"/>
        <v>0</v>
      </c>
      <c r="CI12" s="31">
        <f t="shared" si="104"/>
        <v>0</v>
      </c>
      <c r="CJ12" s="33" t="e">
        <f t="shared" si="105"/>
        <v>#DIV/0!</v>
      </c>
      <c r="CK12" s="34" t="e">
        <f t="shared" si="106"/>
        <v>#DIV/0!</v>
      </c>
      <c r="CL12" s="24"/>
      <c r="CM12" s="24"/>
      <c r="CN12" s="30" t="str">
        <f t="shared" si="107"/>
        <v>N/A</v>
      </c>
      <c r="CO12" s="30">
        <f t="shared" si="108"/>
        <v>1</v>
      </c>
      <c r="CP12" s="31">
        <f t="shared" si="109"/>
        <v>0</v>
      </c>
      <c r="CQ12" s="31">
        <f t="shared" si="110"/>
        <v>0</v>
      </c>
      <c r="CR12" s="33" t="e">
        <f t="shared" si="111"/>
        <v>#DIV/0!</v>
      </c>
      <c r="CS12" s="34" t="e">
        <f t="shared" si="112"/>
        <v>#DIV/0!</v>
      </c>
      <c r="CT12" s="24"/>
      <c r="CU12" s="24"/>
      <c r="CV12" s="30" t="str">
        <f t="shared" si="113"/>
        <v>N/A</v>
      </c>
      <c r="CW12" s="30">
        <f>IF(CT12="N/A","N/A",IF(CV12&lt;0%,CV12,IF(CV12&gt;=100%,100%,CV12)))</f>
        <v>1</v>
      </c>
      <c r="CX12" s="36">
        <f t="shared" si="136"/>
        <v>0</v>
      </c>
      <c r="CY12" s="36">
        <f t="shared" si="115"/>
        <v>0</v>
      </c>
      <c r="CZ12" s="33" t="e">
        <f t="shared" si="116"/>
        <v>#DIV/0!</v>
      </c>
      <c r="DA12" s="34" t="e">
        <f t="shared" si="117"/>
        <v>#DIV/0!</v>
      </c>
      <c r="DB12" s="24"/>
      <c r="DC12" s="24"/>
      <c r="DD12" s="30" t="str">
        <f t="shared" si="118"/>
        <v>N/A</v>
      </c>
      <c r="DE12" s="30">
        <f t="shared" si="119"/>
        <v>1</v>
      </c>
      <c r="DF12" s="36">
        <f t="shared" si="120"/>
        <v>0</v>
      </c>
      <c r="DG12" s="36">
        <f t="shared" si="121"/>
        <v>0</v>
      </c>
      <c r="DH12" s="33" t="e">
        <f t="shared" si="122"/>
        <v>#DIV/0!</v>
      </c>
      <c r="DI12" s="34" t="e">
        <f t="shared" si="123"/>
        <v>#DIV/0!</v>
      </c>
      <c r="DJ12" s="24"/>
      <c r="DK12" s="24"/>
      <c r="DL12" s="30" t="str">
        <f t="shared" si="124"/>
        <v>N/A</v>
      </c>
      <c r="DM12" s="30">
        <f t="shared" si="125"/>
        <v>1</v>
      </c>
      <c r="DN12" s="36">
        <f t="shared" si="126"/>
        <v>0</v>
      </c>
      <c r="DO12" s="36">
        <f t="shared" si="127"/>
        <v>0</v>
      </c>
      <c r="DP12" s="33" t="e">
        <f t="shared" si="128"/>
        <v>#DIV/0!</v>
      </c>
      <c r="DQ12" s="34" t="e">
        <f t="shared" si="129"/>
        <v>#DIV/0!</v>
      </c>
      <c r="DR12" s="24"/>
      <c r="DS12" s="24"/>
      <c r="DT12" s="30" t="str">
        <f t="shared" si="130"/>
        <v>N/A</v>
      </c>
      <c r="DU12" s="30">
        <f t="shared" si="131"/>
        <v>1</v>
      </c>
      <c r="DV12" s="36">
        <f t="shared" si="132"/>
        <v>0</v>
      </c>
      <c r="DW12" s="36">
        <f t="shared" si="133"/>
        <v>0</v>
      </c>
      <c r="DX12" s="33" t="e">
        <f t="shared" si="137"/>
        <v>#DIV/0!</v>
      </c>
      <c r="DY12" s="34" t="e">
        <f t="shared" si="138"/>
        <v>#DIV/0!</v>
      </c>
      <c r="DZ12" s="42"/>
      <c r="EA12" s="47"/>
      <c r="EB12" s="46"/>
    </row>
  </sheetData>
  <autoFilter ref="H1:J12" xr:uid="{00000000-0009-0000-0000-000000000000}"/>
  <phoneticPr fontId="14" type="noConversion"/>
  <conditionalFormatting sqref="AJ2:AJ12">
    <cfRule type="cellIs" dxfId="198" priority="303" operator="between">
      <formula>0</formula>
      <formula>0.5999</formula>
    </cfRule>
  </conditionalFormatting>
  <conditionalFormatting sqref="AO2:AO12 AW2:AW12">
    <cfRule type="cellIs" dxfId="197" priority="1" operator="between">
      <formula>0.8</formula>
      <formula>1</formula>
    </cfRule>
    <cfRule type="cellIs" dxfId="196" priority="2" operator="between">
      <formula>0.6</formula>
      <formula>0.79</formula>
    </cfRule>
    <cfRule type="cellIs" dxfId="195" priority="3" operator="between">
      <formula>0</formula>
      <formula>0.59</formula>
    </cfRule>
    <cfRule type="cellIs" dxfId="194" priority="4" operator="between">
      <formula>0</formula>
      <formula>0.59</formula>
    </cfRule>
  </conditionalFormatting>
  <conditionalFormatting sqref="BA2:BA3 AR2:AS12 AZ2:AZ12 BH2:BH12">
    <cfRule type="cellIs" dxfId="193" priority="289" operator="equal">
      <formula>"N/A"</formula>
    </cfRule>
    <cfRule type="cellIs" dxfId="192" priority="290" operator="lessThanOrEqual">
      <formula>0.3099</formula>
    </cfRule>
    <cfRule type="cellIs" dxfId="191" priority="291" operator="greaterThanOrEqual">
      <formula>0.71</formula>
    </cfRule>
    <cfRule type="cellIs" dxfId="190" priority="292" operator="between">
      <formula>0.31</formula>
      <formula>0.7099</formula>
    </cfRule>
  </conditionalFormatting>
  <conditionalFormatting sqref="BA4 BA6 BA8:BA10 BA12">
    <cfRule type="cellIs" dxfId="189" priority="296" operator="equal">
      <formula>""</formula>
    </cfRule>
    <cfRule type="cellIs" dxfId="188" priority="297" operator="between">
      <formula>60%</formula>
      <formula>79.99%</formula>
    </cfRule>
    <cfRule type="cellIs" dxfId="187" priority="298" operator="between">
      <formula>0%</formula>
      <formula>59.99%</formula>
    </cfRule>
  </conditionalFormatting>
  <conditionalFormatting sqref="BA5 BA7 BA11">
    <cfRule type="cellIs" dxfId="186" priority="285" operator="equal">
      <formula>"N/A"</formula>
    </cfRule>
    <cfRule type="cellIs" dxfId="185" priority="286" operator="lessThanOrEqual">
      <formula>0.3099</formula>
    </cfRule>
    <cfRule type="cellIs" dxfId="184" priority="287" operator="greaterThanOrEqual">
      <formula>0.71</formula>
    </cfRule>
    <cfRule type="cellIs" dxfId="183" priority="288" operator="between">
      <formula>0.31</formula>
      <formula>0.7099</formula>
    </cfRule>
  </conditionalFormatting>
  <conditionalFormatting sqref="BE2:BE12">
    <cfRule type="cellIs" dxfId="182" priority="262" operator="between">
      <formula>0.8</formula>
      <formula>1</formula>
    </cfRule>
    <cfRule type="cellIs" dxfId="181" priority="263" operator="between">
      <formula>0.6</formula>
      <formula>0.79</formula>
    </cfRule>
    <cfRule type="cellIs" dxfId="180" priority="264" operator="between">
      <formula>0</formula>
      <formula>0.59</formula>
    </cfRule>
  </conditionalFormatting>
  <conditionalFormatting sqref="BI2:BI6 BI12">
    <cfRule type="cellIs" dxfId="179" priority="293" operator="equal">
      <formula>""</formula>
    </cfRule>
    <cfRule type="cellIs" dxfId="178" priority="294" operator="between">
      <formula>60%</formula>
      <formula>79.99%</formula>
    </cfRule>
    <cfRule type="cellIs" dxfId="177" priority="295" operator="between">
      <formula>0%</formula>
      <formula>59.99%</formula>
    </cfRule>
  </conditionalFormatting>
  <conditionalFormatting sqref="BI7 BI9:BI11">
    <cfRule type="cellIs" dxfId="176" priority="278" operator="equal">
      <formula>"N/A"</formula>
    </cfRule>
    <cfRule type="cellIs" dxfId="175" priority="279" operator="lessThanOrEqual">
      <formula>0.3099</formula>
    </cfRule>
    <cfRule type="cellIs" dxfId="174" priority="280" operator="greaterThanOrEqual">
      <formula>0.71</formula>
    </cfRule>
    <cfRule type="cellIs" dxfId="173" priority="281" operator="between">
      <formula>0.31</formula>
      <formula>0.7099</formula>
    </cfRule>
  </conditionalFormatting>
  <conditionalFormatting sqref="BI8">
    <cfRule type="cellIs" dxfId="172" priority="282" operator="equal">
      <formula>""</formula>
    </cfRule>
    <cfRule type="cellIs" dxfId="171" priority="283" operator="between">
      <formula>60%</formula>
      <formula>79.99%</formula>
    </cfRule>
    <cfRule type="cellIs" dxfId="170" priority="284" operator="between">
      <formula>0%</formula>
      <formula>59.99%</formula>
    </cfRule>
  </conditionalFormatting>
  <conditionalFormatting sqref="BM2:BM12">
    <cfRule type="cellIs" dxfId="169" priority="251" operator="between">
      <formula>0.6</formula>
      <formula>0.79</formula>
    </cfRule>
    <cfRule type="cellIs" dxfId="168" priority="252" operator="between">
      <formula>0</formula>
      <formula>1</formula>
    </cfRule>
    <cfRule type="cellIs" dxfId="167" priority="259" operator="between">
      <formula>0.8</formula>
      <formula>1</formula>
    </cfRule>
    <cfRule type="cellIs" dxfId="166" priority="260" operator="between">
      <formula>0.6</formula>
      <formula>0.79</formula>
    </cfRule>
    <cfRule type="cellIs" dxfId="165" priority="261" operator="between">
      <formula>0</formula>
      <formula>0.59</formula>
    </cfRule>
  </conditionalFormatting>
  <conditionalFormatting sqref="BP2:BP12 BX2:BX12 CF2:CF12 CN2:CN12 CV2:CW12 DD2:DE12 DL2:DM12 DT2:DU12">
    <cfRule type="cellIs" dxfId="164" priority="229" operator="between">
      <formula>0.7951</formula>
      <formula>1</formula>
    </cfRule>
    <cfRule type="cellIs" dxfId="163" priority="230" operator="between">
      <formula>0.5951</formula>
      <formula>0.795</formula>
    </cfRule>
    <cfRule type="cellIs" dxfId="162" priority="231" operator="between">
      <formula>0</formula>
      <formula>0.595</formula>
    </cfRule>
    <cfRule type="cellIs" dxfId="161" priority="238" operator="between">
      <formula>0.8</formula>
      <formula>1</formula>
    </cfRule>
    <cfRule type="cellIs" dxfId="160" priority="239" operator="between">
      <formula>0.6</formula>
      <formula>0.7999</formula>
    </cfRule>
    <cfRule type="cellIs" dxfId="159" priority="240" operator="between">
      <formula>0</formula>
      <formula>0.5999</formula>
    </cfRule>
    <cfRule type="cellIs" dxfId="158" priority="266" operator="equal">
      <formula>"N/A"</formula>
    </cfRule>
    <cfRule type="cellIs" dxfId="157" priority="267" operator="lessThanOrEqual">
      <formula>0.3099</formula>
    </cfRule>
    <cfRule type="cellIs" dxfId="156" priority="268" operator="greaterThanOrEqual">
      <formula>0.71</formula>
    </cfRule>
    <cfRule type="cellIs" dxfId="155" priority="269" operator="between">
      <formula>0.31</formula>
      <formula>0.7099</formula>
    </cfRule>
  </conditionalFormatting>
  <conditionalFormatting sqref="BQ2:BQ12 BY2:BY12 CG2:CG12 CO2:CO12">
    <cfRule type="cellIs" dxfId="154" priority="232" operator="between">
      <formula>0.7951</formula>
      <formula>1</formula>
    </cfRule>
    <cfRule type="cellIs" dxfId="153" priority="233" operator="between">
      <formula>0.5951</formula>
      <formula>0.795</formula>
    </cfRule>
    <cfRule type="cellIs" dxfId="152" priority="234" operator="between">
      <formula>0</formula>
      <formula>0.595</formula>
    </cfRule>
    <cfRule type="cellIs" dxfId="151" priority="235" operator="between">
      <formula>0.8</formula>
      <formula>1</formula>
    </cfRule>
    <cfRule type="cellIs" dxfId="150" priority="236" operator="between">
      <formula>0.6</formula>
      <formula>0.7999</formula>
    </cfRule>
    <cfRule type="cellIs" dxfId="149" priority="237" operator="between">
      <formula>0</formula>
      <formula>0.5999</formula>
    </cfRule>
    <cfRule type="cellIs" dxfId="148" priority="253" operator="equal">
      <formula>""</formula>
    </cfRule>
    <cfRule type="cellIs" dxfId="147" priority="254" operator="between">
      <formula>60%</formula>
      <formula>79.99%</formula>
    </cfRule>
    <cfRule type="cellIs" dxfId="146" priority="255" operator="between">
      <formula>0%</formula>
      <formula>59.99%</formula>
    </cfRule>
  </conditionalFormatting>
  <conditionalFormatting sqref="BT2:BT12 CB2:CB12 CJ2:CJ12 CR2:CR12 CZ2:CZ12 DH2:DH12 DP2:DP12 DX2:DX12">
    <cfRule type="cellIs" dxfId="145" priority="248" operator="between">
      <formula>0.8</formula>
      <formula>1</formula>
    </cfRule>
    <cfRule type="cellIs" dxfId="144" priority="249" operator="between">
      <formula>0.6</formula>
      <formula>0.79</formula>
    </cfRule>
    <cfRule type="cellIs" dxfId="143" priority="250" operator="between">
      <formula>0</formula>
      <formula>0.59</formula>
    </cfRule>
  </conditionalFormatting>
  <conditionalFormatting sqref="BU1">
    <cfRule type="cellIs" dxfId="142" priority="246" operator="between">
      <formula>1.01</formula>
      <formula>15</formula>
    </cfRule>
    <cfRule type="cellIs" dxfId="141" priority="247" operator="between">
      <formula>0.8</formula>
      <formula>1</formula>
    </cfRule>
  </conditionalFormatting>
  <conditionalFormatting sqref="BU2:BU12 CC2:CC12 CK2:CK12 CS2:CS12 DA2:DA12 DI2:DI12 DQ2:DQ12 DY2:DY12">
    <cfRule type="cellIs" dxfId="140" priority="241" operator="between">
      <formula>0.8</formula>
      <formula>1</formula>
    </cfRule>
    <cfRule type="cellIs" dxfId="139" priority="242" operator="between">
      <formula>1.01</formula>
      <formula>25</formula>
    </cfRule>
    <cfRule type="cellIs" dxfId="138" priority="243" operator="between">
      <formula>0.8</formula>
      <formula>1</formula>
    </cfRule>
    <cfRule type="cellIs" dxfId="137" priority="244" operator="between">
      <formula>0.6</formula>
      <formula>0.7999</formula>
    </cfRule>
    <cfRule type="cellIs" dxfId="136" priority="245" operator="between">
      <formula>0</formula>
      <formula>0.5999</formula>
    </cfRule>
  </conditionalFormatting>
  <conditionalFormatting sqref="CC1">
    <cfRule type="cellIs" dxfId="135" priority="216" operator="between">
      <formula>1.01</formula>
      <formula>15</formula>
    </cfRule>
    <cfRule type="cellIs" dxfId="134" priority="217" operator="between">
      <formula>0.8</formula>
      <formula>1</formula>
    </cfRule>
  </conditionalFormatting>
  <conditionalFormatting sqref="CK1">
    <cfRule type="cellIs" dxfId="133" priority="197" operator="between">
      <formula>1.01</formula>
      <formula>15</formula>
    </cfRule>
    <cfRule type="cellIs" dxfId="132" priority="198" operator="between">
      <formula>0.8</formula>
      <formula>1</formula>
    </cfRule>
  </conditionalFormatting>
  <conditionalFormatting sqref="CL2:CM2 CU2 DB2:DC2 DK2 DS2 CD2:CD11 DZ3 CE4:CE6 CE10 CD12:CE12 CL12:CM12 CU12 DB12:DC12 DJ12:DK12 DR12:DS12">
    <cfRule type="cellIs" dxfId="131" priority="169" operator="equal">
      <formula>"N/A"</formula>
    </cfRule>
  </conditionalFormatting>
  <conditionalFormatting sqref="CL4:CM4 CL6:CM8 CL10:CM10">
    <cfRule type="cellIs" dxfId="130" priority="165" operator="equal">
      <formula>"N/A"</formula>
    </cfRule>
  </conditionalFormatting>
  <conditionalFormatting sqref="CM4:CM8">
    <cfRule type="cellIs" dxfId="129" priority="166" operator="equal">
      <formula>"N/A"</formula>
    </cfRule>
  </conditionalFormatting>
  <conditionalFormatting sqref="CS1">
    <cfRule type="cellIs" dxfId="128" priority="167" operator="between">
      <formula>1.01</formula>
      <formula>15</formula>
    </cfRule>
    <cfRule type="cellIs" dxfId="127" priority="168" operator="between">
      <formula>0.8</formula>
      <formula>1</formula>
    </cfRule>
  </conditionalFormatting>
  <conditionalFormatting sqref="CU4:CU8 CU10">
    <cfRule type="cellIs" dxfId="126" priority="126" operator="equal">
      <formula>"N/A"</formula>
    </cfRule>
  </conditionalFormatting>
  <conditionalFormatting sqref="CV2:CV12 DD2:DD12 DL2:DL12 DT2:DT12">
    <cfRule type="cellIs" dxfId="125" priority="124" operator="equal">
      <formula>"N/A"</formula>
    </cfRule>
    <cfRule type="cellIs" dxfId="124" priority="125" operator="lessThanOrEqual">
      <formula>0.3099</formula>
    </cfRule>
  </conditionalFormatting>
  <conditionalFormatting sqref="DA1">
    <cfRule type="cellIs" dxfId="123" priority="119" operator="between">
      <formula>1.01</formula>
      <formula>15</formula>
    </cfRule>
    <cfRule type="cellIs" dxfId="122" priority="120" operator="between">
      <formula>0.8</formula>
      <formula>1</formula>
    </cfRule>
  </conditionalFormatting>
  <conditionalFormatting sqref="DB4:DC8">
    <cfRule type="cellIs" dxfId="121" priority="92" operator="equal">
      <formula>"N/A"</formula>
    </cfRule>
  </conditionalFormatting>
  <conditionalFormatting sqref="DC4 DC6:DC8 DB10:DC10">
    <cfRule type="cellIs" dxfId="120" priority="91" operator="equal">
      <formula>"N/A"</formula>
    </cfRule>
  </conditionalFormatting>
  <conditionalFormatting sqref="DI1">
    <cfRule type="cellIs" dxfId="119" priority="75" operator="between">
      <formula>1.01</formula>
      <formula>15</formula>
    </cfRule>
    <cfRule type="cellIs" dxfId="118" priority="76" operator="between">
      <formula>0.8</formula>
      <formula>1</formula>
    </cfRule>
  </conditionalFormatting>
  <conditionalFormatting sqref="DJ5:DJ6">
    <cfRule type="cellIs" dxfId="117" priority="37" operator="equal">
      <formula>"N/A"</formula>
    </cfRule>
  </conditionalFormatting>
  <conditionalFormatting sqref="DJ4:DK4">
    <cfRule type="cellIs" dxfId="116" priority="35" operator="equal">
      <formula>"N/A"</formula>
    </cfRule>
  </conditionalFormatting>
  <conditionalFormatting sqref="DK4:DK8 DJ10:DK10">
    <cfRule type="cellIs" dxfId="115" priority="34" operator="equal">
      <formula>"N/A"</formula>
    </cfRule>
  </conditionalFormatting>
  <conditionalFormatting sqref="DQ1">
    <cfRule type="cellIs" dxfId="114" priority="48" operator="between">
      <formula>1.01</formula>
      <formula>15</formula>
    </cfRule>
    <cfRule type="cellIs" dxfId="113" priority="49" operator="between">
      <formula>0.8</formula>
      <formula>1</formula>
    </cfRule>
  </conditionalFormatting>
  <conditionalFormatting sqref="DR4:DR5 DR7:DR8">
    <cfRule type="cellIs" dxfId="112" priority="7" operator="equal">
      <formula>"N/A"</formula>
    </cfRule>
  </conditionalFormatting>
  <conditionalFormatting sqref="DS4:DS8">
    <cfRule type="cellIs" dxfId="111" priority="5" operator="equal">
      <formula>"N/A"</formula>
    </cfRule>
  </conditionalFormatting>
  <conditionalFormatting sqref="DS10">
    <cfRule type="cellIs" dxfId="110" priority="8" operator="equal">
      <formula>"N/A"</formula>
    </cfRule>
  </conditionalFormatting>
  <conditionalFormatting sqref="DY1">
    <cfRule type="cellIs" dxfId="109" priority="18" operator="between">
      <formula>1.01</formula>
      <formula>15</formula>
    </cfRule>
    <cfRule type="cellIs" dxfId="108" priority="19" operator="between">
      <formula>0.8</formula>
      <formula>1</formula>
    </cfRule>
  </conditionalFormatting>
  <conditionalFormatting sqref="DZ2:DZ3 AX2:AY12 BF2:BG12 BN2:BO12 BV2:BW12 CD2:CE12 CL2:CM12 CT2:CU12 DB2:DC12 DJ2:DK12 DR2:DS12 DZ5:DZ6 DZ11">
    <cfRule type="cellIs" dxfId="107" priority="270" operator="greaterThanOrEqual">
      <formula>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B12"/>
  <sheetViews>
    <sheetView topLeftCell="A4" workbookViewId="0">
      <selection activeCell="B10" sqref="B10"/>
    </sheetView>
  </sheetViews>
  <sheetFormatPr baseColWidth="10" defaultRowHeight="15" x14ac:dyDescent="0.25"/>
  <cols>
    <col min="1" max="1" width="2.140625" customWidth="1"/>
    <col min="2" max="2" width="6.140625" customWidth="1"/>
    <col min="3" max="3" width="27.28515625" customWidth="1"/>
    <col min="4" max="4" width="8.28515625" customWidth="1"/>
    <col min="5" max="5" width="41.140625" customWidth="1"/>
    <col min="6" max="6" width="7.85546875" customWidth="1"/>
    <col min="7" max="7" width="29.42578125" customWidth="1"/>
    <col min="8" max="8" width="8.42578125" customWidth="1"/>
    <col min="9" max="9" width="28.85546875" customWidth="1"/>
    <col min="10" max="10" width="25.7109375" hidden="1" customWidth="1"/>
    <col min="11" max="11" width="23.140625" hidden="1" customWidth="1"/>
    <col min="12" max="12" width="21.85546875" hidden="1" customWidth="1"/>
    <col min="13" max="15" width="27.140625" customWidth="1"/>
    <col min="16" max="16" width="20" customWidth="1"/>
    <col min="17" max="17" width="37.28515625" customWidth="1"/>
    <col min="18" max="18" width="27.140625" customWidth="1"/>
    <col min="19" max="19" width="37" customWidth="1"/>
    <col min="20" max="20" width="47.7109375" customWidth="1"/>
    <col min="21" max="22" width="27.85546875" customWidth="1"/>
    <col min="23" max="23" width="28.28515625" customWidth="1"/>
    <col min="24" max="24" width="21.28515625" customWidth="1"/>
    <col min="25" max="25" width="24.140625" customWidth="1"/>
    <col min="26" max="26" width="36.7109375" customWidth="1"/>
    <col min="27" max="27" width="28.28515625" customWidth="1"/>
    <col min="28" max="28" width="28.5703125" customWidth="1"/>
    <col min="29" max="29" width="31.28515625" customWidth="1"/>
    <col min="30" max="31" width="30.5703125" customWidth="1"/>
    <col min="32" max="32" width="19.5703125" customWidth="1"/>
    <col min="33" max="33" width="22" customWidth="1"/>
    <col min="34" max="34" width="19.42578125" customWidth="1"/>
    <col min="35" max="35" width="21.85546875" hidden="1" customWidth="1"/>
    <col min="36" max="36" width="21.7109375" hidden="1" customWidth="1"/>
    <col min="37" max="37" width="18.140625" hidden="1" customWidth="1"/>
    <col min="38" max="38" width="19.85546875" hidden="1" customWidth="1"/>
    <col min="39" max="39" width="21.140625" hidden="1" customWidth="1"/>
    <col min="40" max="40" width="16.7109375" hidden="1" customWidth="1"/>
    <col min="41" max="41" width="19.28515625" hidden="1" customWidth="1"/>
    <col min="42" max="42" width="14.85546875" customWidth="1"/>
    <col min="43" max="43" width="17.5703125" hidden="1" customWidth="1"/>
    <col min="44" max="44" width="20.5703125" hidden="1" customWidth="1"/>
    <col min="45" max="45" width="21.5703125" hidden="1" customWidth="1"/>
    <col min="46" max="46" width="19.85546875" hidden="1" customWidth="1"/>
    <col min="47" max="47" width="21.140625" hidden="1" customWidth="1"/>
    <col min="48" max="48" width="16.7109375" hidden="1" customWidth="1"/>
    <col min="49" max="49" width="19.28515625" hidden="1" customWidth="1"/>
    <col min="50" max="50" width="14.140625" customWidth="1"/>
    <col min="51" max="51" width="15.42578125" hidden="1" customWidth="1"/>
    <col min="52" max="52" width="17.85546875" hidden="1" customWidth="1"/>
    <col min="53" max="53" width="19" hidden="1" customWidth="1"/>
    <col min="54" max="54" width="17.28515625" hidden="1" customWidth="1"/>
    <col min="55" max="55" width="17.42578125" hidden="1" customWidth="1"/>
    <col min="56" max="56" width="17.85546875" hidden="1" customWidth="1"/>
    <col min="57" max="57" width="22.5703125" hidden="1" customWidth="1"/>
    <col min="58" max="58" width="15.42578125" customWidth="1"/>
    <col min="59" max="59" width="15.85546875" hidden="1" customWidth="1"/>
    <col min="60" max="60" width="18.5703125" hidden="1" customWidth="1"/>
    <col min="61" max="61" width="18" hidden="1" customWidth="1"/>
    <col min="62" max="62" width="19.140625" hidden="1" customWidth="1"/>
    <col min="63" max="63" width="19.5703125" hidden="1" customWidth="1"/>
    <col min="64" max="65" width="22.85546875" hidden="1" customWidth="1"/>
    <col min="66" max="66" width="17.85546875" customWidth="1"/>
    <col min="67" max="67" width="16.7109375" hidden="1" customWidth="1"/>
    <col min="68" max="68" width="18" hidden="1" customWidth="1"/>
    <col min="69" max="69" width="18.7109375" hidden="1" customWidth="1"/>
    <col min="70" max="70" width="16.140625" hidden="1" customWidth="1"/>
    <col min="71" max="71" width="15.85546875" hidden="1" customWidth="1"/>
    <col min="72" max="72" width="20.42578125" hidden="1" customWidth="1"/>
    <col min="73" max="73" width="18.140625" hidden="1" customWidth="1"/>
    <col min="74" max="74" width="16.28515625" customWidth="1"/>
    <col min="75" max="75" width="15.7109375" hidden="1" customWidth="1"/>
    <col min="76" max="76" width="21" hidden="1" customWidth="1"/>
    <col min="77" max="77" width="19.5703125" hidden="1" customWidth="1"/>
    <col min="78" max="78" width="15.5703125" hidden="1" customWidth="1"/>
    <col min="79" max="79" width="18.85546875" hidden="1" customWidth="1"/>
    <col min="80" max="80" width="19.85546875" hidden="1" customWidth="1"/>
    <col min="81" max="81" width="18.42578125" hidden="1" customWidth="1"/>
    <col min="82" max="82" width="20.28515625" customWidth="1"/>
    <col min="83" max="83" width="18.85546875" hidden="1" customWidth="1"/>
    <col min="84" max="85" width="22.140625" hidden="1" customWidth="1"/>
    <col min="86" max="87" width="21" hidden="1" customWidth="1"/>
    <col min="88" max="88" width="24.5703125" hidden="1" customWidth="1"/>
    <col min="89" max="89" width="25.28515625" hidden="1" customWidth="1"/>
    <col min="90" max="90" width="19.5703125" customWidth="1"/>
    <col min="91" max="91" width="21.5703125" hidden="1" customWidth="1"/>
    <col min="92" max="92" width="23.85546875" hidden="1" customWidth="1"/>
    <col min="93" max="94" width="22.42578125" hidden="1" customWidth="1"/>
    <col min="95" max="95" width="23" hidden="1" customWidth="1"/>
    <col min="96" max="96" width="23.85546875" hidden="1" customWidth="1"/>
    <col min="97" max="97" width="25.7109375" hidden="1" customWidth="1"/>
    <col min="98" max="98" width="19" customWidth="1"/>
    <col min="99" max="99" width="21.5703125" hidden="1" customWidth="1"/>
    <col min="100" max="100" width="23.85546875" hidden="1" customWidth="1"/>
    <col min="101" max="101" width="22.42578125" hidden="1" customWidth="1"/>
    <col min="102" max="105" width="23" hidden="1" customWidth="1"/>
    <col min="106" max="106" width="18.5703125" customWidth="1"/>
    <col min="107" max="107" width="21.5703125" hidden="1" customWidth="1"/>
    <col min="108" max="108" width="23.85546875" hidden="1" customWidth="1"/>
    <col min="109" max="109" width="22.42578125" hidden="1" customWidth="1"/>
    <col min="110" max="113" width="23" hidden="1" customWidth="1"/>
    <col min="114" max="114" width="18.5703125" customWidth="1"/>
    <col min="115" max="115" width="21.5703125" hidden="1" customWidth="1"/>
    <col min="116" max="116" width="23.85546875" hidden="1" customWidth="1"/>
    <col min="117" max="117" width="22.42578125" hidden="1" customWidth="1"/>
    <col min="118" max="121" width="23" hidden="1" customWidth="1"/>
    <col min="122" max="122" width="18.28515625" hidden="1" customWidth="1"/>
    <col min="123" max="123" width="21.5703125" hidden="1" customWidth="1"/>
    <col min="124" max="124" width="23.85546875" hidden="1" customWidth="1"/>
    <col min="125" max="125" width="22.42578125" hidden="1" customWidth="1"/>
    <col min="126" max="129" width="23" hidden="1" customWidth="1"/>
    <col min="130" max="130" width="16.85546875" hidden="1" customWidth="1"/>
    <col min="131" max="131" width="18.140625" hidden="1" customWidth="1"/>
    <col min="132" max="132" width="17.85546875" hidden="1" customWidth="1"/>
    <col min="133" max="133" width="2.42578125" customWidth="1"/>
  </cols>
  <sheetData>
    <row r="1" spans="2:132" ht="75.75" customHeight="1" x14ac:dyDescent="0.25">
      <c r="B1" s="1" t="s">
        <v>0</v>
      </c>
      <c r="C1" s="1" t="s">
        <v>1</v>
      </c>
      <c r="D1" s="1" t="s">
        <v>113</v>
      </c>
      <c r="E1" s="1" t="s">
        <v>141</v>
      </c>
      <c r="F1" s="1" t="s">
        <v>114</v>
      </c>
      <c r="G1" s="1" t="s">
        <v>142</v>
      </c>
      <c r="H1" s="1" t="s">
        <v>115</v>
      </c>
      <c r="I1" s="1" t="s">
        <v>143</v>
      </c>
      <c r="J1" s="1" t="s">
        <v>2</v>
      </c>
      <c r="K1" s="1" t="s">
        <v>3</v>
      </c>
      <c r="L1" s="1" t="s">
        <v>163</v>
      </c>
      <c r="M1" s="2" t="s">
        <v>4</v>
      </c>
      <c r="N1" s="2" t="s">
        <v>5</v>
      </c>
      <c r="O1" s="2" t="s">
        <v>6</v>
      </c>
      <c r="P1" s="3" t="s">
        <v>7</v>
      </c>
      <c r="Q1" s="4" t="s">
        <v>8</v>
      </c>
      <c r="R1" s="5" t="s">
        <v>9</v>
      </c>
      <c r="S1" s="3" t="s">
        <v>10</v>
      </c>
      <c r="T1" s="3" t="s">
        <v>162</v>
      </c>
      <c r="U1" s="3" t="s">
        <v>11</v>
      </c>
      <c r="V1" s="3" t="s">
        <v>12</v>
      </c>
      <c r="W1" s="3" t="s">
        <v>13</v>
      </c>
      <c r="X1" s="3" t="s">
        <v>14</v>
      </c>
      <c r="Y1" s="3" t="s">
        <v>15</v>
      </c>
      <c r="Z1" s="3" t="s">
        <v>16</v>
      </c>
      <c r="AA1" s="3" t="s">
        <v>17</v>
      </c>
      <c r="AB1" s="6" t="s">
        <v>18</v>
      </c>
      <c r="AC1" s="7" t="s">
        <v>19</v>
      </c>
      <c r="AD1" s="8" t="s">
        <v>20</v>
      </c>
      <c r="AE1" s="40" t="s">
        <v>21</v>
      </c>
      <c r="AF1" s="7" t="s">
        <v>22</v>
      </c>
      <c r="AG1" s="41" t="s">
        <v>282</v>
      </c>
      <c r="AH1" s="9" t="s">
        <v>283</v>
      </c>
      <c r="AI1" s="10" t="s">
        <v>149</v>
      </c>
      <c r="AJ1" s="11" t="s">
        <v>150</v>
      </c>
      <c r="AK1" s="11" t="s">
        <v>151</v>
      </c>
      <c r="AL1" s="14" t="s">
        <v>156</v>
      </c>
      <c r="AM1" s="14" t="s">
        <v>157</v>
      </c>
      <c r="AN1" s="15" t="s">
        <v>158</v>
      </c>
      <c r="AO1" s="16" t="s">
        <v>159</v>
      </c>
      <c r="AP1" s="12" t="s">
        <v>284</v>
      </c>
      <c r="AQ1" s="10" t="s">
        <v>153</v>
      </c>
      <c r="AR1" s="11" t="s">
        <v>154</v>
      </c>
      <c r="AS1" s="13" t="s">
        <v>155</v>
      </c>
      <c r="AT1" s="14" t="s">
        <v>156</v>
      </c>
      <c r="AU1" s="14" t="s">
        <v>157</v>
      </c>
      <c r="AV1" s="15" t="s">
        <v>158</v>
      </c>
      <c r="AW1" s="16" t="s">
        <v>159</v>
      </c>
      <c r="AX1" s="12" t="s">
        <v>285</v>
      </c>
      <c r="AY1" s="10" t="s">
        <v>161</v>
      </c>
      <c r="AZ1" s="17" t="s">
        <v>23</v>
      </c>
      <c r="BA1" s="11" t="s">
        <v>24</v>
      </c>
      <c r="BB1" s="14" t="s">
        <v>25</v>
      </c>
      <c r="BC1" s="14" t="s">
        <v>26</v>
      </c>
      <c r="BD1" s="15" t="s">
        <v>27</v>
      </c>
      <c r="BE1" s="15" t="s">
        <v>28</v>
      </c>
      <c r="BF1" s="12" t="s">
        <v>286</v>
      </c>
      <c r="BG1" s="10" t="s">
        <v>30</v>
      </c>
      <c r="BH1" s="17" t="s">
        <v>31</v>
      </c>
      <c r="BI1" s="11" t="s">
        <v>32</v>
      </c>
      <c r="BJ1" s="14" t="s">
        <v>33</v>
      </c>
      <c r="BK1" s="14" t="s">
        <v>34</v>
      </c>
      <c r="BL1" s="15" t="s">
        <v>35</v>
      </c>
      <c r="BM1" s="15" t="s">
        <v>36</v>
      </c>
      <c r="BN1" s="12" t="s">
        <v>287</v>
      </c>
      <c r="BO1" s="10" t="s">
        <v>38</v>
      </c>
      <c r="BP1" s="17" t="s">
        <v>39</v>
      </c>
      <c r="BQ1" s="11" t="s">
        <v>40</v>
      </c>
      <c r="BR1" s="14" t="s">
        <v>41</v>
      </c>
      <c r="BS1" s="14" t="s">
        <v>42</v>
      </c>
      <c r="BT1" s="15" t="s">
        <v>35</v>
      </c>
      <c r="BU1" s="18" t="s">
        <v>36</v>
      </c>
      <c r="BV1" s="12" t="s">
        <v>288</v>
      </c>
      <c r="BW1" s="10" t="s">
        <v>44</v>
      </c>
      <c r="BX1" s="17" t="s">
        <v>45</v>
      </c>
      <c r="BY1" s="11" t="s">
        <v>46</v>
      </c>
      <c r="BZ1" s="14" t="s">
        <v>47</v>
      </c>
      <c r="CA1" s="14" t="s">
        <v>48</v>
      </c>
      <c r="CB1" s="15" t="s">
        <v>49</v>
      </c>
      <c r="CC1" s="18" t="s">
        <v>50</v>
      </c>
      <c r="CD1" s="12" t="s">
        <v>289</v>
      </c>
      <c r="CE1" s="10" t="s">
        <v>52</v>
      </c>
      <c r="CF1" s="17" t="s">
        <v>53</v>
      </c>
      <c r="CG1" s="11" t="s">
        <v>54</v>
      </c>
      <c r="CH1" s="14" t="s">
        <v>55</v>
      </c>
      <c r="CI1" s="14" t="s">
        <v>56</v>
      </c>
      <c r="CJ1" s="15" t="s">
        <v>57</v>
      </c>
      <c r="CK1" s="18" t="s">
        <v>58</v>
      </c>
      <c r="CL1" s="12" t="s">
        <v>290</v>
      </c>
      <c r="CM1" s="10" t="s">
        <v>60</v>
      </c>
      <c r="CN1" s="17" t="s">
        <v>61</v>
      </c>
      <c r="CO1" s="11" t="s">
        <v>62</v>
      </c>
      <c r="CP1" s="14" t="s">
        <v>63</v>
      </c>
      <c r="CQ1" s="14" t="s">
        <v>64</v>
      </c>
      <c r="CR1" s="15" t="s">
        <v>65</v>
      </c>
      <c r="CS1" s="18" t="s">
        <v>66</v>
      </c>
      <c r="CT1" s="12" t="s">
        <v>291</v>
      </c>
      <c r="CU1" s="10" t="s">
        <v>68</v>
      </c>
      <c r="CV1" s="17" t="s">
        <v>69</v>
      </c>
      <c r="CW1" s="11" t="s">
        <v>70</v>
      </c>
      <c r="CX1" s="14" t="s">
        <v>71</v>
      </c>
      <c r="CY1" s="14" t="s">
        <v>72</v>
      </c>
      <c r="CZ1" s="15" t="s">
        <v>73</v>
      </c>
      <c r="DA1" s="18" t="s">
        <v>74</v>
      </c>
      <c r="DB1" s="12" t="s">
        <v>292</v>
      </c>
      <c r="DC1" s="10" t="s">
        <v>76</v>
      </c>
      <c r="DD1" s="17" t="s">
        <v>77</v>
      </c>
      <c r="DE1" s="11" t="s">
        <v>78</v>
      </c>
      <c r="DF1" s="14" t="s">
        <v>79</v>
      </c>
      <c r="DG1" s="14" t="s">
        <v>80</v>
      </c>
      <c r="DH1" s="15" t="s">
        <v>81</v>
      </c>
      <c r="DI1" s="18" t="s">
        <v>82</v>
      </c>
      <c r="DJ1" s="12" t="s">
        <v>293</v>
      </c>
      <c r="DK1" s="10" t="s">
        <v>84</v>
      </c>
      <c r="DL1" s="17" t="s">
        <v>85</v>
      </c>
      <c r="DM1" s="11" t="s">
        <v>86</v>
      </c>
      <c r="DN1" s="14" t="s">
        <v>87</v>
      </c>
      <c r="DO1" s="14" t="s">
        <v>88</v>
      </c>
      <c r="DP1" s="15" t="s">
        <v>89</v>
      </c>
      <c r="DQ1" s="18" t="s">
        <v>90</v>
      </c>
      <c r="DR1" s="12" t="s">
        <v>294</v>
      </c>
      <c r="DS1" s="10" t="s">
        <v>92</v>
      </c>
      <c r="DT1" s="17" t="s">
        <v>93</v>
      </c>
      <c r="DU1" s="11" t="s">
        <v>94</v>
      </c>
      <c r="DV1" s="14" t="s">
        <v>95</v>
      </c>
      <c r="DW1" s="14" t="s">
        <v>96</v>
      </c>
      <c r="DX1" s="15" t="s">
        <v>97</v>
      </c>
      <c r="DY1" s="18" t="s">
        <v>98</v>
      </c>
      <c r="DZ1" s="19" t="s">
        <v>99</v>
      </c>
      <c r="EA1" s="20" t="s">
        <v>100</v>
      </c>
      <c r="EB1" s="21" t="s">
        <v>101</v>
      </c>
    </row>
    <row r="2" spans="2:132" ht="77.25" customHeight="1" x14ac:dyDescent="0.25">
      <c r="B2" s="22">
        <v>4</v>
      </c>
      <c r="C2" s="23" t="s">
        <v>144</v>
      </c>
      <c r="D2" s="24">
        <v>4.0999999999999996</v>
      </c>
      <c r="E2" s="23" t="s">
        <v>138</v>
      </c>
      <c r="F2" s="24" t="s">
        <v>103</v>
      </c>
      <c r="G2" s="23" t="s">
        <v>133</v>
      </c>
      <c r="H2" s="24" t="s">
        <v>116</v>
      </c>
      <c r="I2" s="49" t="s">
        <v>117</v>
      </c>
      <c r="J2" s="24" t="s">
        <v>164</v>
      </c>
      <c r="K2" s="24"/>
      <c r="L2" s="24" t="s">
        <v>145</v>
      </c>
      <c r="M2" s="24" t="s">
        <v>102</v>
      </c>
      <c r="N2" s="24" t="s">
        <v>102</v>
      </c>
      <c r="O2" s="27" t="s">
        <v>102</v>
      </c>
      <c r="P2" s="24" t="s">
        <v>165</v>
      </c>
      <c r="Q2" s="23" t="s">
        <v>168</v>
      </c>
      <c r="R2" s="24" t="s">
        <v>227</v>
      </c>
      <c r="S2" s="70" t="s">
        <v>176</v>
      </c>
      <c r="T2" s="24" t="s">
        <v>193</v>
      </c>
      <c r="U2" s="23" t="s">
        <v>177</v>
      </c>
      <c r="V2" s="69" t="s">
        <v>178</v>
      </c>
      <c r="W2" s="28" t="s">
        <v>179</v>
      </c>
      <c r="X2" s="28" t="s">
        <v>180</v>
      </c>
      <c r="Y2" s="28" t="s">
        <v>184</v>
      </c>
      <c r="Z2" s="24" t="s">
        <v>188</v>
      </c>
      <c r="AA2" s="24" t="s">
        <v>182</v>
      </c>
      <c r="AB2" s="24" t="s">
        <v>181</v>
      </c>
      <c r="AC2" s="68" t="s">
        <v>198</v>
      </c>
      <c r="AD2" s="29" t="s">
        <v>183</v>
      </c>
      <c r="AE2" s="29" t="s">
        <v>244</v>
      </c>
      <c r="AF2" s="29" t="s">
        <v>185</v>
      </c>
      <c r="AG2" s="37">
        <f t="shared" ref="AG2:AG3" si="0">SUM(AH2,AP2,AX2,BF2,BN2,BV2,CD2,CL2,CT2,DB2,DJ2,DR2)</f>
        <v>848</v>
      </c>
      <c r="AH2" s="53">
        <v>0</v>
      </c>
      <c r="AI2" s="53">
        <v>0</v>
      </c>
      <c r="AJ2" s="50" t="str">
        <f t="shared" ref="AJ2:AJ12" si="1">IFERROR((AI2*100%)/AH2,"N/A")</f>
        <v>N/A</v>
      </c>
      <c r="AK2" s="50" t="str">
        <f t="shared" ref="AK2:AK12" si="2">IFERROR((AH2*100%)/AI2,"N/A")</f>
        <v>N/A</v>
      </c>
      <c r="AL2" s="51">
        <f t="shared" ref="AL2:AM12" si="3">IF(AH2="N/A",0,AH2)</f>
        <v>0</v>
      </c>
      <c r="AM2" s="51">
        <f t="shared" si="3"/>
        <v>0</v>
      </c>
      <c r="AN2" s="52">
        <f t="shared" ref="AN2:AO12" si="4">IF(AL2=0,0%,IF(AL2&gt;=1,100%,AL2))</f>
        <v>0</v>
      </c>
      <c r="AO2" s="32">
        <f t="shared" si="4"/>
        <v>0</v>
      </c>
      <c r="AP2" s="53">
        <v>84</v>
      </c>
      <c r="AQ2" s="53"/>
      <c r="AR2" s="52">
        <f t="shared" ref="AR2:AR12" si="5">IFERROR((AQ2*100%)/AP2,"N/A")</f>
        <v>0</v>
      </c>
      <c r="AS2" s="52" t="str">
        <f t="shared" ref="AS2:AS12" si="6">IFERROR((AP2*100%)/AQ2,"N/A")</f>
        <v>N/A</v>
      </c>
      <c r="AT2" s="51">
        <f t="shared" ref="AT2:AU12" si="7">IF(AH2="N/A",0,AH2)+IF(AP2="N/A",0,AP2)</f>
        <v>84</v>
      </c>
      <c r="AU2" s="51">
        <f t="shared" si="7"/>
        <v>0</v>
      </c>
      <c r="AV2" s="52">
        <f t="shared" ref="AV2:AW12" si="8">IF(AT2=0,0%,IF(AT2&gt;=1,100%,AT2))</f>
        <v>1</v>
      </c>
      <c r="AW2" s="32">
        <f t="shared" si="8"/>
        <v>0</v>
      </c>
      <c r="AX2" s="53">
        <v>58</v>
      </c>
      <c r="AY2" s="53"/>
      <c r="AZ2" s="54">
        <f t="shared" ref="AZ2:AZ12" si="9">IFERROR((AY2*100%)/AX2,"N/A")</f>
        <v>0</v>
      </c>
      <c r="BA2" s="54" t="str">
        <f>IFERROR((#REF!*100%)/AY2,"N/A")</f>
        <v>N/A</v>
      </c>
      <c r="BB2" s="55">
        <f t="shared" ref="BB2:BC12" si="10">IF(AH2="N/A",0,AH2)+IF(AP2="N/A",0,AP2)+IF(AX2="N/A",0,AX2)</f>
        <v>142</v>
      </c>
      <c r="BC2" s="55">
        <f t="shared" si="10"/>
        <v>0</v>
      </c>
      <c r="BD2" s="54">
        <f t="shared" ref="BD2:BD12" si="11">IF(BB2=0,0%,IF(BB2&gt;=1,100%,BB2))</f>
        <v>1</v>
      </c>
      <c r="BE2" s="54">
        <f t="shared" ref="BE2:BE12" si="12">((BC2*100/AG2)/100)</f>
        <v>0</v>
      </c>
      <c r="BF2" s="53">
        <v>74</v>
      </c>
      <c r="BG2" s="53"/>
      <c r="BH2" s="54">
        <f t="shared" ref="BH2:BH12" si="13">IFERROR((BG2*100%)/BF2,"N/A")</f>
        <v>0</v>
      </c>
      <c r="BI2" s="54">
        <f>IF(BF2="N/A","N/A",IF(BH2&lt;0%,BH2,IF(BH2&gt;=100%,100%,BH2)))</f>
        <v>0</v>
      </c>
      <c r="BJ2" s="55">
        <f t="shared" ref="BJ2:BK12" si="14">IF(AH2="N/A",0,AH2)+IF(AP2="N/A",0,AP2)+IF(AX2="N/A",0,AX2)+IF(BF2="N/A",0,BF2)</f>
        <v>216</v>
      </c>
      <c r="BK2" s="55">
        <f t="shared" si="14"/>
        <v>0</v>
      </c>
      <c r="BL2" s="54">
        <f t="shared" ref="BL2:BL12" si="15">IF(BJ2=0,0%,IF(BJ2&gt;=1,100%,BJ2))</f>
        <v>1</v>
      </c>
      <c r="BM2" s="54">
        <f t="shared" ref="BM2:BM12" si="16">((BK2/AG2)*100)/100</f>
        <v>0</v>
      </c>
      <c r="BN2" s="53">
        <v>100</v>
      </c>
      <c r="BO2" s="53"/>
      <c r="BP2" s="54">
        <f t="shared" ref="BP2:BP12" si="17">IFERROR((BO2*100%)/BN2,"N/A")</f>
        <v>0</v>
      </c>
      <c r="BQ2" s="54">
        <f>IF(BN2="N/A","N/A",IF(BP2&lt;0%,BP2,IF(BP2&gt;=100%,100%,BP2)))</f>
        <v>0</v>
      </c>
      <c r="BR2" s="55">
        <f t="shared" ref="BR2:BS12" si="18">IF(AH2="N/A",0,AH2)+IF(AP2="N/A",0,AP2)+IF(AX2="N/A",0,AX2)+IF(BF2="N/A",0,BF2)+IF(BN2="N/A",0,BN2)</f>
        <v>316</v>
      </c>
      <c r="BS2" s="55">
        <f t="shared" si="18"/>
        <v>0</v>
      </c>
      <c r="BT2" s="56">
        <f t="shared" ref="BT2:BT12" si="19">((BR2*100)/AG2)/100</f>
        <v>0.37264150943396224</v>
      </c>
      <c r="BU2" s="57">
        <f t="shared" ref="BU2:BU12" si="20">((BS2*100)/AG2)/100</f>
        <v>0</v>
      </c>
      <c r="BV2" s="58">
        <v>84</v>
      </c>
      <c r="BW2" s="53"/>
      <c r="BX2" s="54">
        <f t="shared" ref="BX2:BX12" si="21">IFERROR((BW2*100%)/BV2,"N/A")</f>
        <v>0</v>
      </c>
      <c r="BY2" s="54" t="s">
        <v>102</v>
      </c>
      <c r="BZ2" s="55">
        <f t="shared" ref="BZ2:CA12" si="22">IF(AH2="N/A",0,AH2)+IF(AP2="N/A",0,AP2)+IF(AX2="N/A",0,AX2)+IF(BF2="N/A",0,BF2)+IF(BN2="N/A",0,BN2)+IF(BV2="N/A",0,BV2)</f>
        <v>400</v>
      </c>
      <c r="CA2" s="55">
        <f t="shared" si="22"/>
        <v>0</v>
      </c>
      <c r="CB2" s="56">
        <f t="shared" ref="CB2:CB12" si="23">((BZ2*100)/AG2)/100</f>
        <v>0.47169811320754718</v>
      </c>
      <c r="CC2" s="57">
        <f t="shared" ref="CC2:CC12" si="24">((CA2*100)/AG2)/100</f>
        <v>0</v>
      </c>
      <c r="CD2" s="53">
        <v>78</v>
      </c>
      <c r="CE2" s="53"/>
      <c r="CF2" s="54">
        <f t="shared" ref="CF2:CF12" si="25">IFERROR((CE2*100%)/CD2,"N/A")</f>
        <v>0</v>
      </c>
      <c r="CG2" s="54">
        <f t="shared" ref="CG2:CG12" si="26">IF(CD2="N/A","N/A",IF(CF2&lt;0%,CF2,IF(CF2&gt;=100%,100%,CF2)))</f>
        <v>0</v>
      </c>
      <c r="CH2" s="55">
        <f t="shared" ref="CH2:CI12" si="27">IF(AH2="N/A",0,AH2)+IF(AP2="N/A",0,AP2)+IF(AX2="N/A",0,AX2)+IF(BF2="N/A",0,BF2)+IF(BN2="N/A",0,BN2)+IF(BV2="N/A",0,BV2)+IF(CD2="N/A",0,CD2)</f>
        <v>478</v>
      </c>
      <c r="CI2" s="55">
        <f t="shared" si="27"/>
        <v>0</v>
      </c>
      <c r="CJ2" s="56">
        <f t="shared" ref="CJ2:CJ12" si="28">((CH2*100)/AG2)/100</f>
        <v>0.56367924528301883</v>
      </c>
      <c r="CK2" s="57">
        <f t="shared" ref="CK2:CK12" si="29">((CI2*100)/AG2)/100</f>
        <v>0</v>
      </c>
      <c r="CL2" s="53">
        <v>54</v>
      </c>
      <c r="CM2" s="53"/>
      <c r="CN2" s="54">
        <f t="shared" ref="CN2:CN12" si="30">IFERROR((CM2*100%)/CL2,"N/A")</f>
        <v>0</v>
      </c>
      <c r="CO2" s="54">
        <f t="shared" ref="CO2:CO12" si="31">IF(CL2="N/A","N/A",IF(CN2&lt;0%,CN2,IF(CN2&gt;=100%,100%,CN2)))</f>
        <v>0</v>
      </c>
      <c r="CP2" s="55">
        <f t="shared" ref="CP2:CQ12" si="32">IF(AH2="N/A",0,AH2)+IF(AP2="N/A",0,AP2)+IF(AX2="N/A",0,AX2)+IF(BF2="N/A",0,BF2)+IF(BN2="N/A",0,BN2)+IF(BV2="N/A",0,BV2)+IF(CD2="N/A",0,CD2)+IF(CL2="N/A",0,CL2)</f>
        <v>532</v>
      </c>
      <c r="CQ2" s="55">
        <f t="shared" si="32"/>
        <v>0</v>
      </c>
      <c r="CR2" s="56">
        <f t="shared" ref="CR2:CR12" si="33">((CP2*100)/AG2)/100</f>
        <v>0.62735849056603776</v>
      </c>
      <c r="CS2" s="57">
        <f t="shared" ref="CS2:CS12" si="34">((CQ2*100)/AG2)/100</f>
        <v>0</v>
      </c>
      <c r="CT2" s="53">
        <v>100</v>
      </c>
      <c r="CU2" s="53"/>
      <c r="CV2" s="54">
        <f t="shared" ref="CV2:CV12" si="35">IFERROR((CU2*100%)/CT2,"N/A")</f>
        <v>0</v>
      </c>
      <c r="CW2" s="54">
        <f>IF(CT2="N/A","N/A",IF(CV2&lt;0%,CV2,IF(CV2&gt;=100%,100%,CV2)))</f>
        <v>0</v>
      </c>
      <c r="CX2" s="59">
        <f t="shared" ref="CX2:CY12" si="36">IF(AH2="N/A",0,AH2)+IF(AP2="N/A",0,AP2)+IF(AX2="N/A",0,AX2)+IF(BF2="N/A",0,BF2)+IF(BN2="N/A",0,BN2)+IF(BV2="N/A",0,BV2)+IF(CD2="N/A",0,CD2)+IF(CL2="N/A",0,CL2)+IF(CT2="N/A",0,CT2)</f>
        <v>632</v>
      </c>
      <c r="CY2" s="59">
        <f t="shared" si="36"/>
        <v>0</v>
      </c>
      <c r="CZ2" s="56">
        <f t="shared" ref="CZ2:CZ12" si="37">((CX2*100)/AG2)/100</f>
        <v>0.74528301886792447</v>
      </c>
      <c r="DA2" s="57">
        <f t="shared" ref="DA2:DA12" si="38">((CY2*100)/AG2)/100</f>
        <v>0</v>
      </c>
      <c r="DB2" s="53">
        <v>84</v>
      </c>
      <c r="DC2" s="53"/>
      <c r="DD2" s="54">
        <f t="shared" ref="DD2:DD12" si="39">IFERROR((DC2*100%)/DB2,"N/A")</f>
        <v>0</v>
      </c>
      <c r="DE2" s="54">
        <f t="shared" ref="DE2:DE12" si="40">IF(DB2="N/A","N/A",IF(DD2&lt;0%,DD2,IF(DD2&gt;=100%,100%,DD2)))</f>
        <v>0</v>
      </c>
      <c r="DF2" s="59">
        <f t="shared" ref="DF2:DG12" si="41">IF(AH2="N/A",0,AH2)+IF(AP2="N/A",0,AP2)+IF(AX2="N/A",0,AX2)+IF(BF2="N/A",0,BF2)+IF(BN2="N/A",0,BN2)+IF(BV2="N/A",0,BV2)+IF(CD2="N/A",0,CD2)+IF(CL2="N/A",0,CL2)+IF(CT2="N/A",0,CT2)+IF(DB2="N/A",0,DB2)</f>
        <v>716</v>
      </c>
      <c r="DG2" s="59">
        <f t="shared" si="41"/>
        <v>0</v>
      </c>
      <c r="DH2" s="56">
        <f t="shared" ref="DH2:DH12" si="42">((DF2*100)/AG2)/100</f>
        <v>0.84433962264150952</v>
      </c>
      <c r="DI2" s="57">
        <f t="shared" ref="DI2:DI12" si="43">((DG2*100)/AG2)/100</f>
        <v>0</v>
      </c>
      <c r="DJ2" s="53">
        <v>78</v>
      </c>
      <c r="DK2" s="53"/>
      <c r="DL2" s="54">
        <f t="shared" ref="DL2:DL12" si="44">IFERROR((DK2*100%)/DJ2,"N/A")</f>
        <v>0</v>
      </c>
      <c r="DM2" s="54">
        <f t="shared" ref="DM2:DM12" si="45">IF(DJ2="N/A","N/A",IF(DL2&lt;0%,DL2,IF(DL2&gt;=100%,100%,DL2)))</f>
        <v>0</v>
      </c>
      <c r="DN2" s="59">
        <f t="shared" ref="DN2:DO12" si="46">IF(AH2="N/A",0,AH2)+IF(AP2="N/A",0,AP2)+IF(AX2="N/A",0,AX2)+IF(BF2="N/A",0,BF2)+IF(BN2="N/A",0,BN2)+IF(BV2="N/A",0,BV2)+IF(CD2="N/A",0,CD2)+IF(CL2="N/A",0,CL2)+IF(CT2="N/A",0,CT2)+IF(DB2="N/A",0,DB2)+IF(DJ2="N/A",0,DJ2)</f>
        <v>794</v>
      </c>
      <c r="DO2" s="59">
        <f t="shared" si="46"/>
        <v>0</v>
      </c>
      <c r="DP2" s="56">
        <f t="shared" ref="DP2:DP12" si="47">((DN2*100)/AG2)/100</f>
        <v>0.93632075471698117</v>
      </c>
      <c r="DQ2" s="57">
        <f t="shared" ref="DQ2:DQ12" si="48">((DO2*100)/AG2)/100</f>
        <v>0</v>
      </c>
      <c r="DR2" s="53">
        <v>54</v>
      </c>
      <c r="DS2" s="53"/>
      <c r="DT2" s="54">
        <f t="shared" ref="DT2:DT12" si="49">IFERROR((DS2*100%)/DR2,"N/A")</f>
        <v>0</v>
      </c>
      <c r="DU2" s="54">
        <f t="shared" ref="DU2:DU12" si="50">IF(DR2="N/A","N/A",IF(DT2&lt;0%,DT2,IF(DT2&gt;=100%,100%,DT2)))</f>
        <v>0</v>
      </c>
      <c r="DV2" s="59">
        <f t="shared" ref="DV2:DW12" si="51">IF(AH2="N/A",0,AH2)+IF(AP2="N/A",0,AP2)+IF(AX2="N/A",0,AX2)+IF(BF2="N/A",0,BF2)+IF(BN2="N/A",0,BN2)+IF(BV2="N/A",0,BV2)+IF(CD2="N/A",0,CD2)+IF(CL2="N/A",0,CL2)+IF(CT2="N/A",0,CT2)+IF(DB2="N/A",0,DB2)+IF(DJ2="N/A",0,DJ2)+IF(DR2="N/A",0,DR2)</f>
        <v>848</v>
      </c>
      <c r="DW2" s="59">
        <f t="shared" si="51"/>
        <v>0</v>
      </c>
      <c r="DX2" s="56">
        <f t="shared" ref="DX2" si="52">((DV2*100)/AG2)/100</f>
        <v>1</v>
      </c>
      <c r="DY2" s="57">
        <f t="shared" ref="DY2" si="53">((DW2*100)/AG2)/100</f>
        <v>0</v>
      </c>
      <c r="DZ2" s="60"/>
      <c r="EA2" s="61"/>
      <c r="EB2" s="62"/>
    </row>
    <row r="3" spans="2:132" ht="87" customHeight="1" x14ac:dyDescent="0.25">
      <c r="B3" s="22">
        <v>4</v>
      </c>
      <c r="C3" s="23" t="s">
        <v>144</v>
      </c>
      <c r="D3" s="24">
        <v>4.5</v>
      </c>
      <c r="E3" s="23" t="s">
        <v>139</v>
      </c>
      <c r="F3" s="39" t="s">
        <v>104</v>
      </c>
      <c r="G3" s="23" t="s">
        <v>134</v>
      </c>
      <c r="H3" s="24" t="s">
        <v>105</v>
      </c>
      <c r="I3" s="49" t="s">
        <v>118</v>
      </c>
      <c r="J3" s="24" t="s">
        <v>164</v>
      </c>
      <c r="K3" s="24"/>
      <c r="L3" s="24" t="s">
        <v>146</v>
      </c>
      <c r="M3" s="24" t="s">
        <v>190</v>
      </c>
      <c r="N3" s="24" t="s">
        <v>189</v>
      </c>
      <c r="O3" s="27" t="s">
        <v>191</v>
      </c>
      <c r="P3" s="24" t="s">
        <v>192</v>
      </c>
      <c r="Q3" s="23" t="s">
        <v>169</v>
      </c>
      <c r="R3" s="24" t="s">
        <v>186</v>
      </c>
      <c r="S3" s="70" t="s">
        <v>238</v>
      </c>
      <c r="T3" s="24" t="s">
        <v>173</v>
      </c>
      <c r="U3" s="69" t="s">
        <v>171</v>
      </c>
      <c r="V3" s="69" t="s">
        <v>172</v>
      </c>
      <c r="W3" s="28" t="s">
        <v>174</v>
      </c>
      <c r="X3" s="28" t="s">
        <v>175</v>
      </c>
      <c r="Y3" s="28" t="s">
        <v>184</v>
      </c>
      <c r="Z3" s="24" t="s">
        <v>188</v>
      </c>
      <c r="AA3" s="24" t="s">
        <v>241</v>
      </c>
      <c r="AB3" s="24" t="s">
        <v>241</v>
      </c>
      <c r="AC3" s="68" t="s">
        <v>199</v>
      </c>
      <c r="AD3" s="29" t="s">
        <v>218</v>
      </c>
      <c r="AE3" s="29" t="s">
        <v>244</v>
      </c>
      <c r="AF3" s="29" t="s">
        <v>166</v>
      </c>
      <c r="AG3" s="37">
        <f t="shared" si="0"/>
        <v>20</v>
      </c>
      <c r="AH3" s="53">
        <v>0</v>
      </c>
      <c r="AI3" s="53">
        <v>0</v>
      </c>
      <c r="AJ3" s="50" t="str">
        <f t="shared" si="1"/>
        <v>N/A</v>
      </c>
      <c r="AK3" s="50" t="str">
        <f t="shared" si="2"/>
        <v>N/A</v>
      </c>
      <c r="AL3" s="51">
        <f t="shared" si="3"/>
        <v>0</v>
      </c>
      <c r="AM3" s="51">
        <f t="shared" si="3"/>
        <v>0</v>
      </c>
      <c r="AN3" s="52">
        <f t="shared" si="4"/>
        <v>0</v>
      </c>
      <c r="AO3" s="32">
        <f t="shared" si="4"/>
        <v>0</v>
      </c>
      <c r="AP3" s="53">
        <v>0</v>
      </c>
      <c r="AQ3" s="53"/>
      <c r="AR3" s="52" t="str">
        <f t="shared" si="5"/>
        <v>N/A</v>
      </c>
      <c r="AS3" s="52" t="str">
        <f t="shared" si="6"/>
        <v>N/A</v>
      </c>
      <c r="AT3" s="51">
        <f t="shared" si="7"/>
        <v>0</v>
      </c>
      <c r="AU3" s="51">
        <f t="shared" si="7"/>
        <v>0</v>
      </c>
      <c r="AV3" s="52">
        <f t="shared" si="8"/>
        <v>0</v>
      </c>
      <c r="AW3" s="32">
        <f t="shared" si="8"/>
        <v>0</v>
      </c>
      <c r="AX3" s="53">
        <v>0</v>
      </c>
      <c r="AY3" s="53">
        <v>0</v>
      </c>
      <c r="AZ3" s="54" t="str">
        <f t="shared" si="9"/>
        <v>N/A</v>
      </c>
      <c r="BA3" s="54">
        <f>IF(AX3="N/A","N/A",IF(AZ3&lt;0%,AZ3,IF(AZ3&gt;=100%,100%,AZ3)))</f>
        <v>1</v>
      </c>
      <c r="BB3" s="55">
        <f t="shared" si="10"/>
        <v>0</v>
      </c>
      <c r="BC3" s="55">
        <f t="shared" si="10"/>
        <v>0</v>
      </c>
      <c r="BD3" s="54">
        <f t="shared" si="11"/>
        <v>0</v>
      </c>
      <c r="BE3" s="54">
        <f t="shared" si="12"/>
        <v>0</v>
      </c>
      <c r="BF3" s="53">
        <v>7</v>
      </c>
      <c r="BG3" s="53"/>
      <c r="BH3" s="54">
        <f t="shared" si="13"/>
        <v>0</v>
      </c>
      <c r="BI3" s="54">
        <f>IF(BF3="N/A","N/A",IF(BH3&lt;0%,BH3,IF(BH3&gt;=100%,100%,BH3)))</f>
        <v>0</v>
      </c>
      <c r="BJ3" s="55">
        <f t="shared" si="14"/>
        <v>7</v>
      </c>
      <c r="BK3" s="55">
        <f t="shared" si="14"/>
        <v>0</v>
      </c>
      <c r="BL3" s="54">
        <f t="shared" si="15"/>
        <v>1</v>
      </c>
      <c r="BM3" s="54">
        <f t="shared" si="16"/>
        <v>0</v>
      </c>
      <c r="BN3" s="53">
        <v>0</v>
      </c>
      <c r="BO3" s="53"/>
      <c r="BP3" s="54" t="str">
        <f t="shared" si="17"/>
        <v>N/A</v>
      </c>
      <c r="BQ3" s="54">
        <f>IF(BN3="N/A","N/A",IF(BP3&lt;0%,BP3,IF(BP3&gt;=100%,100%,BP3)))</f>
        <v>1</v>
      </c>
      <c r="BR3" s="55">
        <f t="shared" si="18"/>
        <v>7</v>
      </c>
      <c r="BS3" s="55">
        <f t="shared" si="18"/>
        <v>0</v>
      </c>
      <c r="BT3" s="56">
        <f t="shared" si="19"/>
        <v>0.35</v>
      </c>
      <c r="BU3" s="57">
        <f t="shared" si="20"/>
        <v>0</v>
      </c>
      <c r="BV3" s="58">
        <v>0</v>
      </c>
      <c r="BW3" s="53"/>
      <c r="BX3" s="54" t="str">
        <f t="shared" si="21"/>
        <v>N/A</v>
      </c>
      <c r="BY3" s="54">
        <f>IF(BV3="N/A","N/A",IF(BX3&lt;0%,BX3,IF(BX3&gt;=100%,100%,BX3)))</f>
        <v>1</v>
      </c>
      <c r="BZ3" s="55">
        <f t="shared" si="22"/>
        <v>7</v>
      </c>
      <c r="CA3" s="55">
        <f t="shared" si="22"/>
        <v>0</v>
      </c>
      <c r="CB3" s="56">
        <f t="shared" si="23"/>
        <v>0.35</v>
      </c>
      <c r="CC3" s="57">
        <f t="shared" si="24"/>
        <v>0</v>
      </c>
      <c r="CD3" s="53">
        <v>0</v>
      </c>
      <c r="CE3" s="53"/>
      <c r="CF3" s="54" t="str">
        <f t="shared" si="25"/>
        <v>N/A</v>
      </c>
      <c r="CG3" s="54">
        <f t="shared" si="26"/>
        <v>1</v>
      </c>
      <c r="CH3" s="55">
        <f t="shared" si="27"/>
        <v>7</v>
      </c>
      <c r="CI3" s="55">
        <f t="shared" si="27"/>
        <v>0</v>
      </c>
      <c r="CJ3" s="56">
        <f t="shared" si="28"/>
        <v>0.35</v>
      </c>
      <c r="CK3" s="57">
        <f t="shared" si="29"/>
        <v>0</v>
      </c>
      <c r="CL3" s="53">
        <v>7</v>
      </c>
      <c r="CM3" s="53"/>
      <c r="CN3" s="54">
        <f t="shared" si="30"/>
        <v>0</v>
      </c>
      <c r="CO3" s="54">
        <f t="shared" si="31"/>
        <v>0</v>
      </c>
      <c r="CP3" s="55">
        <f t="shared" si="32"/>
        <v>14</v>
      </c>
      <c r="CQ3" s="55">
        <f t="shared" si="32"/>
        <v>0</v>
      </c>
      <c r="CR3" s="56">
        <f t="shared" si="33"/>
        <v>0.7</v>
      </c>
      <c r="CS3" s="57">
        <f t="shared" si="34"/>
        <v>0</v>
      </c>
      <c r="CT3" s="53">
        <v>0</v>
      </c>
      <c r="CU3" s="53"/>
      <c r="CV3" s="54" t="str">
        <f t="shared" si="35"/>
        <v>N/A</v>
      </c>
      <c r="CW3" s="54">
        <f>IF(CT3="N/A","N/A",IF(CV3&lt;0%,CV3,IF(CV3&gt;=100%,100%,CV3)))</f>
        <v>1</v>
      </c>
      <c r="CX3" s="59">
        <f t="shared" si="36"/>
        <v>14</v>
      </c>
      <c r="CY3" s="59">
        <f t="shared" si="36"/>
        <v>0</v>
      </c>
      <c r="CZ3" s="56">
        <f t="shared" si="37"/>
        <v>0.7</v>
      </c>
      <c r="DA3" s="57">
        <f t="shared" si="38"/>
        <v>0</v>
      </c>
      <c r="DB3" s="53">
        <v>0</v>
      </c>
      <c r="DC3" s="53"/>
      <c r="DD3" s="54" t="str">
        <f t="shared" si="39"/>
        <v>N/A</v>
      </c>
      <c r="DE3" s="54">
        <f t="shared" si="40"/>
        <v>1</v>
      </c>
      <c r="DF3" s="59">
        <f t="shared" si="41"/>
        <v>14</v>
      </c>
      <c r="DG3" s="59">
        <f t="shared" si="41"/>
        <v>0</v>
      </c>
      <c r="DH3" s="56">
        <f t="shared" si="42"/>
        <v>0.7</v>
      </c>
      <c r="DI3" s="57">
        <f t="shared" si="43"/>
        <v>0</v>
      </c>
      <c r="DJ3" s="53">
        <v>0</v>
      </c>
      <c r="DK3" s="53"/>
      <c r="DL3" s="54" t="str">
        <f t="shared" si="44"/>
        <v>N/A</v>
      </c>
      <c r="DM3" s="54">
        <f t="shared" si="45"/>
        <v>1</v>
      </c>
      <c r="DN3" s="59">
        <f t="shared" si="46"/>
        <v>14</v>
      </c>
      <c r="DO3" s="59">
        <f t="shared" si="46"/>
        <v>0</v>
      </c>
      <c r="DP3" s="56">
        <f t="shared" si="47"/>
        <v>0.7</v>
      </c>
      <c r="DQ3" s="57">
        <f t="shared" si="48"/>
        <v>0</v>
      </c>
      <c r="DR3" s="53">
        <v>6</v>
      </c>
      <c r="DS3" s="53"/>
      <c r="DT3" s="54">
        <f t="shared" si="49"/>
        <v>0</v>
      </c>
      <c r="DU3" s="54">
        <f t="shared" si="50"/>
        <v>0</v>
      </c>
      <c r="DV3" s="59">
        <f t="shared" si="51"/>
        <v>20</v>
      </c>
      <c r="DW3" s="59">
        <f t="shared" si="51"/>
        <v>0</v>
      </c>
      <c r="DX3" s="56">
        <f>((DV3*100)/AG3)/100</f>
        <v>1</v>
      </c>
      <c r="DY3" s="57">
        <f>((DW3*100)/AG3)/100</f>
        <v>0</v>
      </c>
      <c r="DZ3" s="60"/>
      <c r="EA3" s="61"/>
      <c r="EB3" s="62"/>
    </row>
    <row r="4" spans="2:132" ht="85.5" customHeight="1" x14ac:dyDescent="0.25">
      <c r="B4" s="22">
        <v>4</v>
      </c>
      <c r="C4" s="23" t="s">
        <v>144</v>
      </c>
      <c r="D4" s="24">
        <v>4.5</v>
      </c>
      <c r="E4" s="23" t="s">
        <v>139</v>
      </c>
      <c r="F4" s="39" t="s">
        <v>106</v>
      </c>
      <c r="G4" s="23" t="s">
        <v>135</v>
      </c>
      <c r="H4" s="24" t="s">
        <v>107</v>
      </c>
      <c r="I4" s="49" t="s">
        <v>119</v>
      </c>
      <c r="J4" s="24" t="s">
        <v>164</v>
      </c>
      <c r="K4" s="24"/>
      <c r="L4" s="24" t="s">
        <v>146</v>
      </c>
      <c r="M4" s="24" t="s">
        <v>190</v>
      </c>
      <c r="N4" s="24" t="s">
        <v>189</v>
      </c>
      <c r="O4" s="27" t="s">
        <v>191</v>
      </c>
      <c r="P4" s="24" t="s">
        <v>192</v>
      </c>
      <c r="Q4" s="23" t="s">
        <v>170</v>
      </c>
      <c r="R4" s="24" t="s">
        <v>201</v>
      </c>
      <c r="S4" s="70" t="s">
        <v>200</v>
      </c>
      <c r="T4" s="24" t="s">
        <v>205</v>
      </c>
      <c r="U4" s="69" t="s">
        <v>203</v>
      </c>
      <c r="V4" s="69" t="s">
        <v>204</v>
      </c>
      <c r="W4" s="28" t="s">
        <v>206</v>
      </c>
      <c r="X4" s="28" t="s">
        <v>207</v>
      </c>
      <c r="Y4" s="28" t="s">
        <v>184</v>
      </c>
      <c r="Z4" s="24" t="s">
        <v>188</v>
      </c>
      <c r="AA4" s="24" t="s">
        <v>202</v>
      </c>
      <c r="AB4" s="24" t="s">
        <v>202</v>
      </c>
      <c r="AC4" s="68" t="s">
        <v>216</v>
      </c>
      <c r="AD4" s="29" t="s">
        <v>187</v>
      </c>
      <c r="AE4" s="29" t="s">
        <v>244</v>
      </c>
      <c r="AF4" s="29" t="s">
        <v>185</v>
      </c>
      <c r="AG4" s="37" t="s">
        <v>223</v>
      </c>
      <c r="AH4" s="53">
        <v>0</v>
      </c>
      <c r="AI4" s="53">
        <v>0</v>
      </c>
      <c r="AJ4" s="50" t="str">
        <f t="shared" si="1"/>
        <v>N/A</v>
      </c>
      <c r="AK4" s="50" t="str">
        <f t="shared" si="2"/>
        <v>N/A</v>
      </c>
      <c r="AL4" s="51">
        <f t="shared" si="3"/>
        <v>0</v>
      </c>
      <c r="AM4" s="51">
        <f t="shared" si="3"/>
        <v>0</v>
      </c>
      <c r="AN4" s="52">
        <f t="shared" si="4"/>
        <v>0</v>
      </c>
      <c r="AO4" s="32">
        <f t="shared" si="4"/>
        <v>0</v>
      </c>
      <c r="AP4" s="53"/>
      <c r="AQ4" s="53"/>
      <c r="AR4" s="52" t="str">
        <f t="shared" si="5"/>
        <v>N/A</v>
      </c>
      <c r="AS4" s="52" t="str">
        <f t="shared" si="6"/>
        <v>N/A</v>
      </c>
      <c r="AT4" s="51">
        <f t="shared" si="7"/>
        <v>0</v>
      </c>
      <c r="AU4" s="51">
        <f t="shared" si="7"/>
        <v>0</v>
      </c>
      <c r="AV4" s="52">
        <f t="shared" si="8"/>
        <v>0</v>
      </c>
      <c r="AW4" s="32">
        <f t="shared" si="8"/>
        <v>0</v>
      </c>
      <c r="AX4" s="71" t="s">
        <v>197</v>
      </c>
      <c r="AY4" s="53"/>
      <c r="AZ4" s="54" t="str">
        <f t="shared" si="9"/>
        <v>N/A</v>
      </c>
      <c r="BA4" s="54" t="str">
        <f>IFERROR((#REF!*100%)/AY4,"N/A")</f>
        <v>N/A</v>
      </c>
      <c r="BB4" s="55" t="e">
        <f t="shared" si="10"/>
        <v>#VALUE!</v>
      </c>
      <c r="BC4" s="55">
        <f t="shared" si="10"/>
        <v>0</v>
      </c>
      <c r="BD4" s="54" t="e">
        <f t="shared" si="11"/>
        <v>#VALUE!</v>
      </c>
      <c r="BE4" s="54" t="e">
        <f t="shared" si="12"/>
        <v>#VALUE!</v>
      </c>
      <c r="BF4" s="71" t="s">
        <v>196</v>
      </c>
      <c r="BG4" s="53"/>
      <c r="BH4" s="54" t="str">
        <f t="shared" si="13"/>
        <v>N/A</v>
      </c>
      <c r="BI4" s="54" t="str">
        <f>IFERROR((#REF!*100%)/BG4,"N/A")</f>
        <v>N/A</v>
      </c>
      <c r="BJ4" s="55" t="e">
        <f t="shared" si="14"/>
        <v>#VALUE!</v>
      </c>
      <c r="BK4" s="55">
        <f t="shared" si="14"/>
        <v>0</v>
      </c>
      <c r="BL4" s="54" t="e">
        <f t="shared" si="15"/>
        <v>#VALUE!</v>
      </c>
      <c r="BM4" s="54" t="e">
        <f t="shared" si="16"/>
        <v>#VALUE!</v>
      </c>
      <c r="BN4" s="71" t="s">
        <v>208</v>
      </c>
      <c r="BO4" s="53"/>
      <c r="BP4" s="54" t="str">
        <f t="shared" si="17"/>
        <v>N/A</v>
      </c>
      <c r="BQ4" s="54" t="s">
        <v>102</v>
      </c>
      <c r="BR4" s="55" t="e">
        <f t="shared" si="18"/>
        <v>#VALUE!</v>
      </c>
      <c r="BS4" s="55">
        <f t="shared" si="18"/>
        <v>0</v>
      </c>
      <c r="BT4" s="56" t="e">
        <f t="shared" si="19"/>
        <v>#VALUE!</v>
      </c>
      <c r="BU4" s="57" t="e">
        <f t="shared" si="20"/>
        <v>#VALUE!</v>
      </c>
      <c r="BV4" s="71" t="s">
        <v>209</v>
      </c>
      <c r="BW4" s="53"/>
      <c r="BX4" s="54" t="str">
        <f t="shared" si="21"/>
        <v>N/A</v>
      </c>
      <c r="BY4" s="54" t="s">
        <v>102</v>
      </c>
      <c r="BZ4" s="55" t="e">
        <f t="shared" si="22"/>
        <v>#VALUE!</v>
      </c>
      <c r="CA4" s="55">
        <f t="shared" si="22"/>
        <v>0</v>
      </c>
      <c r="CB4" s="56" t="e">
        <f t="shared" si="23"/>
        <v>#VALUE!</v>
      </c>
      <c r="CC4" s="57" t="e">
        <f t="shared" si="24"/>
        <v>#VALUE!</v>
      </c>
      <c r="CD4" s="53"/>
      <c r="CE4" s="53"/>
      <c r="CF4" s="54" t="str">
        <f t="shared" si="25"/>
        <v>N/A</v>
      </c>
      <c r="CG4" s="54">
        <f t="shared" si="26"/>
        <v>1</v>
      </c>
      <c r="CH4" s="55" t="e">
        <f t="shared" si="27"/>
        <v>#VALUE!</v>
      </c>
      <c r="CI4" s="55">
        <f t="shared" si="27"/>
        <v>0</v>
      </c>
      <c r="CJ4" s="56" t="e">
        <f t="shared" si="28"/>
        <v>#VALUE!</v>
      </c>
      <c r="CK4" s="57" t="e">
        <f t="shared" si="29"/>
        <v>#VALUE!</v>
      </c>
      <c r="CL4" s="53"/>
      <c r="CM4" s="53"/>
      <c r="CN4" s="54" t="str">
        <f t="shared" si="30"/>
        <v>N/A</v>
      </c>
      <c r="CO4" s="54">
        <f t="shared" si="31"/>
        <v>1</v>
      </c>
      <c r="CP4" s="55" t="e">
        <f t="shared" si="32"/>
        <v>#VALUE!</v>
      </c>
      <c r="CQ4" s="55">
        <f t="shared" si="32"/>
        <v>0</v>
      </c>
      <c r="CR4" s="56" t="e">
        <f t="shared" si="33"/>
        <v>#VALUE!</v>
      </c>
      <c r="CS4" s="57" t="e">
        <f t="shared" si="34"/>
        <v>#VALUE!</v>
      </c>
      <c r="CT4" s="53"/>
      <c r="CU4" s="53"/>
      <c r="CV4" s="54" t="str">
        <f t="shared" si="35"/>
        <v>N/A</v>
      </c>
      <c r="CW4" s="54" t="str">
        <f>IFERROR((#REF!*100%)/CU4,"N/A")</f>
        <v>N/A</v>
      </c>
      <c r="CX4" s="59" t="e">
        <f t="shared" si="36"/>
        <v>#VALUE!</v>
      </c>
      <c r="CY4" s="59">
        <f t="shared" si="36"/>
        <v>0</v>
      </c>
      <c r="CZ4" s="56" t="e">
        <f t="shared" si="37"/>
        <v>#VALUE!</v>
      </c>
      <c r="DA4" s="57" t="e">
        <f t="shared" si="38"/>
        <v>#VALUE!</v>
      </c>
      <c r="DB4" s="53"/>
      <c r="DC4" s="53"/>
      <c r="DD4" s="54" t="str">
        <f t="shared" si="39"/>
        <v>N/A</v>
      </c>
      <c r="DE4" s="54">
        <f t="shared" si="40"/>
        <v>1</v>
      </c>
      <c r="DF4" s="59" t="e">
        <f t="shared" si="41"/>
        <v>#VALUE!</v>
      </c>
      <c r="DG4" s="59">
        <f t="shared" si="41"/>
        <v>0</v>
      </c>
      <c r="DH4" s="56" t="e">
        <f t="shared" si="42"/>
        <v>#VALUE!</v>
      </c>
      <c r="DI4" s="57" t="e">
        <f t="shared" si="43"/>
        <v>#VALUE!</v>
      </c>
      <c r="DJ4" s="53"/>
      <c r="DK4" s="53"/>
      <c r="DL4" s="54" t="str">
        <f t="shared" si="44"/>
        <v>N/A</v>
      </c>
      <c r="DM4" s="54">
        <f t="shared" si="45"/>
        <v>1</v>
      </c>
      <c r="DN4" s="59" t="e">
        <f t="shared" si="46"/>
        <v>#VALUE!</v>
      </c>
      <c r="DO4" s="59">
        <f t="shared" si="46"/>
        <v>0</v>
      </c>
      <c r="DP4" s="56" t="e">
        <f t="shared" si="47"/>
        <v>#VALUE!</v>
      </c>
      <c r="DQ4" s="57" t="e">
        <f t="shared" si="48"/>
        <v>#VALUE!</v>
      </c>
      <c r="DR4" s="53"/>
      <c r="DS4" s="53"/>
      <c r="DT4" s="54" t="str">
        <f t="shared" si="49"/>
        <v>N/A</v>
      </c>
      <c r="DU4" s="54">
        <f t="shared" si="50"/>
        <v>1</v>
      </c>
      <c r="DV4" s="59" t="e">
        <f t="shared" si="51"/>
        <v>#VALUE!</v>
      </c>
      <c r="DW4" s="59">
        <f t="shared" si="51"/>
        <v>0</v>
      </c>
      <c r="DX4" s="56" t="e">
        <f t="shared" ref="DX4:DX5" si="54">((DV4*100)/AG4)/100</f>
        <v>#VALUE!</v>
      </c>
      <c r="DY4" s="57" t="e">
        <f t="shared" ref="DY4:DY5" si="55">((DW4*100)/AG4)/100</f>
        <v>#VALUE!</v>
      </c>
      <c r="DZ4" s="63"/>
      <c r="EA4" s="64"/>
      <c r="EB4" s="62"/>
    </row>
    <row r="5" spans="2:132" ht="111.75" customHeight="1" x14ac:dyDescent="0.25">
      <c r="B5" s="22">
        <v>4</v>
      </c>
      <c r="C5" s="23" t="s">
        <v>144</v>
      </c>
      <c r="D5" s="24">
        <v>4.5</v>
      </c>
      <c r="E5" s="23" t="s">
        <v>139</v>
      </c>
      <c r="F5" s="39" t="s">
        <v>106</v>
      </c>
      <c r="G5" s="23" t="s">
        <v>135</v>
      </c>
      <c r="H5" s="24" t="s">
        <v>108</v>
      </c>
      <c r="I5" s="49" t="s">
        <v>120</v>
      </c>
      <c r="J5" s="24" t="s">
        <v>164</v>
      </c>
      <c r="K5" s="24"/>
      <c r="L5" s="24" t="s">
        <v>146</v>
      </c>
      <c r="M5" s="24" t="s">
        <v>190</v>
      </c>
      <c r="N5" s="24" t="s">
        <v>189</v>
      </c>
      <c r="O5" s="27" t="s">
        <v>191</v>
      </c>
      <c r="P5" s="24" t="s">
        <v>192</v>
      </c>
      <c r="Q5" s="23" t="s">
        <v>170</v>
      </c>
      <c r="R5" s="24" t="s">
        <v>228</v>
      </c>
      <c r="S5" s="70" t="s">
        <v>210</v>
      </c>
      <c r="T5" s="24" t="s">
        <v>251</v>
      </c>
      <c r="U5" s="69" t="s">
        <v>211</v>
      </c>
      <c r="V5" s="69" t="s">
        <v>212</v>
      </c>
      <c r="W5" s="28" t="s">
        <v>214</v>
      </c>
      <c r="X5" s="28" t="s">
        <v>213</v>
      </c>
      <c r="Y5" s="28" t="s">
        <v>184</v>
      </c>
      <c r="Z5" s="24" t="s">
        <v>188</v>
      </c>
      <c r="AA5" s="24" t="s">
        <v>215</v>
      </c>
      <c r="AB5" s="24" t="s">
        <v>215</v>
      </c>
      <c r="AC5" s="68" t="s">
        <v>217</v>
      </c>
      <c r="AD5" s="29" t="s">
        <v>187</v>
      </c>
      <c r="AE5" s="29" t="s">
        <v>244</v>
      </c>
      <c r="AF5" s="29" t="s">
        <v>185</v>
      </c>
      <c r="AG5" s="37" t="s">
        <v>224</v>
      </c>
      <c r="AH5" s="53">
        <v>0</v>
      </c>
      <c r="AI5" s="53">
        <v>0</v>
      </c>
      <c r="AJ5" s="50" t="str">
        <f t="shared" si="1"/>
        <v>N/A</v>
      </c>
      <c r="AK5" s="50" t="str">
        <f t="shared" si="2"/>
        <v>N/A</v>
      </c>
      <c r="AL5" s="51">
        <f t="shared" si="3"/>
        <v>0</v>
      </c>
      <c r="AM5" s="51">
        <f t="shared" si="3"/>
        <v>0</v>
      </c>
      <c r="AN5" s="52">
        <f t="shared" si="4"/>
        <v>0</v>
      </c>
      <c r="AO5" s="32">
        <f t="shared" si="4"/>
        <v>0</v>
      </c>
      <c r="AP5" s="53"/>
      <c r="AQ5" s="53"/>
      <c r="AR5" s="52" t="str">
        <f t="shared" si="5"/>
        <v>N/A</v>
      </c>
      <c r="AS5" s="52" t="str">
        <f t="shared" si="6"/>
        <v>N/A</v>
      </c>
      <c r="AT5" s="51">
        <f t="shared" si="7"/>
        <v>0</v>
      </c>
      <c r="AU5" s="51">
        <f t="shared" si="7"/>
        <v>0</v>
      </c>
      <c r="AV5" s="52">
        <f t="shared" si="8"/>
        <v>0</v>
      </c>
      <c r="AW5" s="32">
        <f t="shared" si="8"/>
        <v>0</v>
      </c>
      <c r="AX5" s="53"/>
      <c r="AY5" s="53"/>
      <c r="AZ5" s="54" t="str">
        <f t="shared" si="9"/>
        <v>N/A</v>
      </c>
      <c r="BA5" s="54" t="str">
        <f>IFERROR((#REF!*100%)/AY5,"N/A")</f>
        <v>N/A</v>
      </c>
      <c r="BB5" s="55">
        <f t="shared" si="10"/>
        <v>0</v>
      </c>
      <c r="BC5" s="55">
        <f t="shared" si="10"/>
        <v>0</v>
      </c>
      <c r="BD5" s="54">
        <f t="shared" si="11"/>
        <v>0</v>
      </c>
      <c r="BE5" s="54" t="e">
        <f t="shared" si="12"/>
        <v>#VALUE!</v>
      </c>
      <c r="BF5" s="71" t="s">
        <v>194</v>
      </c>
      <c r="BG5" s="53"/>
      <c r="BH5" s="54" t="str">
        <f t="shared" si="13"/>
        <v>N/A</v>
      </c>
      <c r="BI5" s="54">
        <f>IF(BF5="N/A","N/A",IF(BH5&lt;0%,BH5,IF(BH5&gt;=100%,100%,BH5)))</f>
        <v>1</v>
      </c>
      <c r="BJ5" s="55" t="e">
        <f t="shared" si="14"/>
        <v>#VALUE!</v>
      </c>
      <c r="BK5" s="55">
        <f t="shared" si="14"/>
        <v>0</v>
      </c>
      <c r="BL5" s="54" t="e">
        <f t="shared" si="15"/>
        <v>#VALUE!</v>
      </c>
      <c r="BM5" s="54" t="e">
        <f t="shared" si="16"/>
        <v>#VALUE!</v>
      </c>
      <c r="BN5" s="71" t="s">
        <v>219</v>
      </c>
      <c r="BO5" s="53"/>
      <c r="BP5" s="54" t="str">
        <f t="shared" si="17"/>
        <v>N/A</v>
      </c>
      <c r="BQ5" s="54" t="s">
        <v>102</v>
      </c>
      <c r="BR5" s="55" t="e">
        <f t="shared" si="18"/>
        <v>#VALUE!</v>
      </c>
      <c r="BS5" s="55">
        <f t="shared" si="18"/>
        <v>0</v>
      </c>
      <c r="BT5" s="56" t="e">
        <f t="shared" si="19"/>
        <v>#VALUE!</v>
      </c>
      <c r="BU5" s="57" t="e">
        <f t="shared" si="20"/>
        <v>#VALUE!</v>
      </c>
      <c r="BV5" s="72" t="s">
        <v>296</v>
      </c>
      <c r="BW5" s="53"/>
      <c r="BX5" s="54" t="str">
        <f t="shared" si="21"/>
        <v>N/A</v>
      </c>
      <c r="BY5" s="54" t="s">
        <v>102</v>
      </c>
      <c r="BZ5" s="55" t="e">
        <f t="shared" si="22"/>
        <v>#VALUE!</v>
      </c>
      <c r="CA5" s="55">
        <f t="shared" si="22"/>
        <v>0</v>
      </c>
      <c r="CB5" s="56" t="e">
        <f t="shared" si="23"/>
        <v>#VALUE!</v>
      </c>
      <c r="CC5" s="57" t="e">
        <f t="shared" si="24"/>
        <v>#VALUE!</v>
      </c>
      <c r="CD5" s="53"/>
      <c r="CE5" s="53"/>
      <c r="CF5" s="54" t="str">
        <f t="shared" si="25"/>
        <v>N/A</v>
      </c>
      <c r="CG5" s="54">
        <f t="shared" si="26"/>
        <v>1</v>
      </c>
      <c r="CH5" s="55" t="e">
        <f t="shared" si="27"/>
        <v>#VALUE!</v>
      </c>
      <c r="CI5" s="55">
        <f t="shared" si="27"/>
        <v>0</v>
      </c>
      <c r="CJ5" s="56" t="e">
        <f t="shared" si="28"/>
        <v>#VALUE!</v>
      </c>
      <c r="CK5" s="57" t="e">
        <f t="shared" si="29"/>
        <v>#VALUE!</v>
      </c>
      <c r="CL5" s="72" t="s">
        <v>297</v>
      </c>
      <c r="CM5" s="53"/>
      <c r="CN5" s="54" t="str">
        <f t="shared" si="30"/>
        <v>N/A</v>
      </c>
      <c r="CO5" s="54">
        <f t="shared" si="31"/>
        <v>1</v>
      </c>
      <c r="CP5" s="55" t="e">
        <f t="shared" si="32"/>
        <v>#VALUE!</v>
      </c>
      <c r="CQ5" s="55">
        <f t="shared" si="32"/>
        <v>0</v>
      </c>
      <c r="CR5" s="56" t="e">
        <f t="shared" si="33"/>
        <v>#VALUE!</v>
      </c>
      <c r="CS5" s="57" t="e">
        <f t="shared" si="34"/>
        <v>#VALUE!</v>
      </c>
      <c r="CT5" s="71" t="s">
        <v>195</v>
      </c>
      <c r="CU5" s="53"/>
      <c r="CV5" s="54" t="str">
        <f t="shared" si="35"/>
        <v>N/A</v>
      </c>
      <c r="CW5" s="54" t="str">
        <f>IFERROR((#REF!*100%)/CU5,"N/A")</f>
        <v>N/A</v>
      </c>
      <c r="CX5" s="59" t="e">
        <f t="shared" si="36"/>
        <v>#VALUE!</v>
      </c>
      <c r="CY5" s="59">
        <f t="shared" si="36"/>
        <v>0</v>
      </c>
      <c r="CZ5" s="56" t="e">
        <f t="shared" si="37"/>
        <v>#VALUE!</v>
      </c>
      <c r="DA5" s="57" t="e">
        <f t="shared" si="38"/>
        <v>#VALUE!</v>
      </c>
      <c r="DB5" s="53"/>
      <c r="DC5" s="53"/>
      <c r="DD5" s="54" t="str">
        <f t="shared" si="39"/>
        <v>N/A</v>
      </c>
      <c r="DE5" s="54">
        <f t="shared" si="40"/>
        <v>1</v>
      </c>
      <c r="DF5" s="59" t="e">
        <f t="shared" si="41"/>
        <v>#VALUE!</v>
      </c>
      <c r="DG5" s="59">
        <f t="shared" si="41"/>
        <v>0</v>
      </c>
      <c r="DH5" s="56" t="e">
        <f t="shared" si="42"/>
        <v>#VALUE!</v>
      </c>
      <c r="DI5" s="57" t="e">
        <f t="shared" si="43"/>
        <v>#VALUE!</v>
      </c>
      <c r="DJ5" s="53"/>
      <c r="DK5" s="53"/>
      <c r="DL5" s="54" t="str">
        <f t="shared" si="44"/>
        <v>N/A</v>
      </c>
      <c r="DM5" s="54">
        <f t="shared" si="45"/>
        <v>1</v>
      </c>
      <c r="DN5" s="59" t="e">
        <f t="shared" si="46"/>
        <v>#VALUE!</v>
      </c>
      <c r="DO5" s="59">
        <f t="shared" si="46"/>
        <v>0</v>
      </c>
      <c r="DP5" s="56" t="e">
        <f t="shared" si="47"/>
        <v>#VALUE!</v>
      </c>
      <c r="DQ5" s="57" t="e">
        <f t="shared" si="48"/>
        <v>#VALUE!</v>
      </c>
      <c r="DR5" s="53"/>
      <c r="DS5" s="53"/>
      <c r="DT5" s="54" t="str">
        <f t="shared" si="49"/>
        <v>N/A</v>
      </c>
      <c r="DU5" s="54">
        <f t="shared" si="50"/>
        <v>1</v>
      </c>
      <c r="DV5" s="59" t="e">
        <f t="shared" si="51"/>
        <v>#VALUE!</v>
      </c>
      <c r="DW5" s="59">
        <f t="shared" si="51"/>
        <v>0</v>
      </c>
      <c r="DX5" s="56" t="e">
        <f t="shared" si="54"/>
        <v>#VALUE!</v>
      </c>
      <c r="DY5" s="57" t="e">
        <f t="shared" si="55"/>
        <v>#VALUE!</v>
      </c>
      <c r="DZ5" s="60"/>
      <c r="EA5" s="61"/>
      <c r="EB5" s="62"/>
    </row>
    <row r="6" spans="2:132" ht="96.75" customHeight="1" x14ac:dyDescent="0.25">
      <c r="B6" s="22">
        <v>4</v>
      </c>
      <c r="C6" s="23" t="s">
        <v>144</v>
      </c>
      <c r="D6" s="24">
        <v>4.5</v>
      </c>
      <c r="E6" s="23" t="s">
        <v>139</v>
      </c>
      <c r="F6" s="39" t="s">
        <v>106</v>
      </c>
      <c r="G6" s="23" t="s">
        <v>135</v>
      </c>
      <c r="H6" s="24" t="s">
        <v>121</v>
      </c>
      <c r="I6" s="49" t="s">
        <v>299</v>
      </c>
      <c r="J6" s="24" t="s">
        <v>164</v>
      </c>
      <c r="K6" s="24"/>
      <c r="L6" s="24" t="s">
        <v>146</v>
      </c>
      <c r="M6" s="24" t="s">
        <v>102</v>
      </c>
      <c r="N6" s="26" t="s">
        <v>102</v>
      </c>
      <c r="O6" s="27" t="s">
        <v>102</v>
      </c>
      <c r="P6" s="24" t="s">
        <v>192</v>
      </c>
      <c r="Q6" s="23" t="s">
        <v>220</v>
      </c>
      <c r="R6" s="24" t="s">
        <v>229</v>
      </c>
      <c r="S6" s="70" t="s">
        <v>221</v>
      </c>
      <c r="T6" s="24" t="s">
        <v>251</v>
      </c>
      <c r="U6" s="69" t="s">
        <v>211</v>
      </c>
      <c r="V6" s="69" t="s">
        <v>212</v>
      </c>
      <c r="W6" s="28" t="s">
        <v>214</v>
      </c>
      <c r="X6" s="28" t="s">
        <v>213</v>
      </c>
      <c r="Y6" s="28" t="s">
        <v>184</v>
      </c>
      <c r="Z6" s="24" t="s">
        <v>188</v>
      </c>
      <c r="AA6" s="24" t="s">
        <v>215</v>
      </c>
      <c r="AB6" s="24" t="s">
        <v>215</v>
      </c>
      <c r="AC6" s="68" t="s">
        <v>222</v>
      </c>
      <c r="AD6" s="29" t="s">
        <v>187</v>
      </c>
      <c r="AE6" s="29" t="s">
        <v>244</v>
      </c>
      <c r="AF6" s="29" t="s">
        <v>185</v>
      </c>
      <c r="AG6" s="37" t="s">
        <v>245</v>
      </c>
      <c r="AH6" s="53">
        <v>0</v>
      </c>
      <c r="AI6" s="53">
        <v>0</v>
      </c>
      <c r="AJ6" s="50" t="str">
        <f t="shared" si="1"/>
        <v>N/A</v>
      </c>
      <c r="AK6" s="50" t="str">
        <f t="shared" si="2"/>
        <v>N/A</v>
      </c>
      <c r="AL6" s="51">
        <f t="shared" si="3"/>
        <v>0</v>
      </c>
      <c r="AM6" s="51">
        <f t="shared" si="3"/>
        <v>0</v>
      </c>
      <c r="AN6" s="52">
        <f t="shared" si="4"/>
        <v>0</v>
      </c>
      <c r="AO6" s="32">
        <f t="shared" si="4"/>
        <v>0</v>
      </c>
      <c r="AP6" s="53"/>
      <c r="AQ6" s="53"/>
      <c r="AR6" s="52" t="str">
        <f t="shared" si="5"/>
        <v>N/A</v>
      </c>
      <c r="AS6" s="52" t="str">
        <f t="shared" si="6"/>
        <v>N/A</v>
      </c>
      <c r="AT6" s="51">
        <f t="shared" si="7"/>
        <v>0</v>
      </c>
      <c r="AU6" s="51">
        <f t="shared" si="7"/>
        <v>0</v>
      </c>
      <c r="AV6" s="52">
        <f t="shared" si="8"/>
        <v>0</v>
      </c>
      <c r="AW6" s="32">
        <f t="shared" si="8"/>
        <v>0</v>
      </c>
      <c r="AX6" s="53"/>
      <c r="AY6" s="53"/>
      <c r="AZ6" s="54" t="str">
        <f t="shared" si="9"/>
        <v>N/A</v>
      </c>
      <c r="BA6" s="30" t="str">
        <f>IFERROR((#REF!*100%)/AY6,"N/A")</f>
        <v>N/A</v>
      </c>
      <c r="BB6" s="55">
        <f t="shared" si="10"/>
        <v>0</v>
      </c>
      <c r="BC6" s="55">
        <f t="shared" si="10"/>
        <v>0</v>
      </c>
      <c r="BD6" s="54">
        <f t="shared" si="11"/>
        <v>0</v>
      </c>
      <c r="BE6" s="54" t="e">
        <f t="shared" si="12"/>
        <v>#VALUE!</v>
      </c>
      <c r="BF6" s="53"/>
      <c r="BG6" s="53"/>
      <c r="BH6" s="54" t="str">
        <f t="shared" si="13"/>
        <v>N/A</v>
      </c>
      <c r="BI6" s="54" t="str">
        <f>IFERROR((#REF!*100%)/BG6,"N/A")</f>
        <v>N/A</v>
      </c>
      <c r="BJ6" s="55">
        <f t="shared" si="14"/>
        <v>0</v>
      </c>
      <c r="BK6" s="55">
        <f t="shared" si="14"/>
        <v>0</v>
      </c>
      <c r="BL6" s="54">
        <f t="shared" si="15"/>
        <v>0</v>
      </c>
      <c r="BM6" s="54" t="e">
        <f t="shared" si="16"/>
        <v>#VALUE!</v>
      </c>
      <c r="BN6" s="53"/>
      <c r="BO6" s="53"/>
      <c r="BP6" s="54" t="str">
        <f t="shared" si="17"/>
        <v>N/A</v>
      </c>
      <c r="BQ6" s="54">
        <f>IF(BN6="N/A","N/A",IF(BP6&lt;0%,BP6,IF(BP6&gt;=100%,100%,BP6)))</f>
        <v>1</v>
      </c>
      <c r="BR6" s="55">
        <f t="shared" si="18"/>
        <v>0</v>
      </c>
      <c r="BS6" s="55">
        <f t="shared" si="18"/>
        <v>0</v>
      </c>
      <c r="BT6" s="56" t="e">
        <f t="shared" si="19"/>
        <v>#VALUE!</v>
      </c>
      <c r="BU6" s="57" t="e">
        <f t="shared" si="20"/>
        <v>#VALUE!</v>
      </c>
      <c r="BV6" s="58"/>
      <c r="BW6" s="53"/>
      <c r="BX6" s="54" t="str">
        <f t="shared" si="21"/>
        <v>N/A</v>
      </c>
      <c r="BY6" s="54" t="s">
        <v>102</v>
      </c>
      <c r="BZ6" s="55">
        <f t="shared" si="22"/>
        <v>0</v>
      </c>
      <c r="CA6" s="55">
        <f t="shared" si="22"/>
        <v>0</v>
      </c>
      <c r="CB6" s="56" t="e">
        <f t="shared" si="23"/>
        <v>#VALUE!</v>
      </c>
      <c r="CC6" s="57" t="e">
        <f t="shared" si="24"/>
        <v>#VALUE!</v>
      </c>
      <c r="CD6" s="71" t="s">
        <v>300</v>
      </c>
      <c r="CE6" s="53"/>
      <c r="CF6" s="54" t="str">
        <f t="shared" si="25"/>
        <v>N/A</v>
      </c>
      <c r="CG6" s="54">
        <f t="shared" si="26"/>
        <v>1</v>
      </c>
      <c r="CH6" s="55" t="e">
        <f t="shared" si="27"/>
        <v>#VALUE!</v>
      </c>
      <c r="CI6" s="55">
        <f t="shared" si="27"/>
        <v>0</v>
      </c>
      <c r="CJ6" s="56" t="e">
        <f t="shared" si="28"/>
        <v>#VALUE!</v>
      </c>
      <c r="CK6" s="57" t="e">
        <f t="shared" si="29"/>
        <v>#VALUE!</v>
      </c>
      <c r="CL6" s="53"/>
      <c r="CM6" s="53"/>
      <c r="CN6" s="54" t="str">
        <f t="shared" si="30"/>
        <v>N/A</v>
      </c>
      <c r="CO6" s="54">
        <f t="shared" si="31"/>
        <v>1</v>
      </c>
      <c r="CP6" s="55" t="e">
        <f t="shared" si="32"/>
        <v>#VALUE!</v>
      </c>
      <c r="CQ6" s="55">
        <f t="shared" si="32"/>
        <v>0</v>
      </c>
      <c r="CR6" s="56" t="e">
        <f t="shared" si="33"/>
        <v>#VALUE!</v>
      </c>
      <c r="CS6" s="57" t="e">
        <f t="shared" si="34"/>
        <v>#VALUE!</v>
      </c>
      <c r="CT6" s="71" t="s">
        <v>301</v>
      </c>
      <c r="CU6" s="53"/>
      <c r="CV6" s="54" t="str">
        <f t="shared" si="35"/>
        <v>N/A</v>
      </c>
      <c r="CW6" s="54">
        <f>IF(CT6="N/A","N/A",IF(CV6&lt;0%,CV6,IF(CV6&gt;=100%,100%,CV6)))</f>
        <v>1</v>
      </c>
      <c r="CX6" s="59" t="e">
        <f t="shared" si="36"/>
        <v>#VALUE!</v>
      </c>
      <c r="CY6" s="59">
        <f t="shared" si="36"/>
        <v>0</v>
      </c>
      <c r="CZ6" s="56" t="e">
        <f t="shared" si="37"/>
        <v>#VALUE!</v>
      </c>
      <c r="DA6" s="57" t="e">
        <f t="shared" si="38"/>
        <v>#VALUE!</v>
      </c>
      <c r="DB6" s="53"/>
      <c r="DC6" s="53"/>
      <c r="DD6" s="54" t="str">
        <f t="shared" si="39"/>
        <v>N/A</v>
      </c>
      <c r="DE6" s="54">
        <f t="shared" si="40"/>
        <v>1</v>
      </c>
      <c r="DF6" s="59" t="e">
        <f t="shared" si="41"/>
        <v>#VALUE!</v>
      </c>
      <c r="DG6" s="59">
        <f t="shared" si="41"/>
        <v>0</v>
      </c>
      <c r="DH6" s="56" t="e">
        <f t="shared" si="42"/>
        <v>#VALUE!</v>
      </c>
      <c r="DI6" s="57" t="e">
        <f t="shared" si="43"/>
        <v>#VALUE!</v>
      </c>
      <c r="DJ6" s="53"/>
      <c r="DK6" s="53"/>
      <c r="DL6" s="54" t="str">
        <f t="shared" si="44"/>
        <v>N/A</v>
      </c>
      <c r="DM6" s="54">
        <f t="shared" si="45"/>
        <v>1</v>
      </c>
      <c r="DN6" s="59" t="e">
        <f t="shared" si="46"/>
        <v>#VALUE!</v>
      </c>
      <c r="DO6" s="59">
        <f t="shared" si="46"/>
        <v>0</v>
      </c>
      <c r="DP6" s="56" t="e">
        <f t="shared" si="47"/>
        <v>#VALUE!</v>
      </c>
      <c r="DQ6" s="57" t="e">
        <f t="shared" si="48"/>
        <v>#VALUE!</v>
      </c>
      <c r="DR6" s="53"/>
      <c r="DS6" s="53"/>
      <c r="DT6" s="54" t="str">
        <f t="shared" si="49"/>
        <v>N/A</v>
      </c>
      <c r="DU6" s="54">
        <f t="shared" si="50"/>
        <v>1</v>
      </c>
      <c r="DV6" s="59" t="e">
        <f t="shared" si="51"/>
        <v>#VALUE!</v>
      </c>
      <c r="DW6" s="59">
        <f t="shared" si="51"/>
        <v>0</v>
      </c>
      <c r="DX6" s="56" t="e">
        <f>((DV6*100)/AG6)/100</f>
        <v>#VALUE!</v>
      </c>
      <c r="DY6" s="57" t="e">
        <f>((DW6*100)/AG6)/100</f>
        <v>#VALUE!</v>
      </c>
      <c r="DZ6" s="60"/>
      <c r="EA6" s="61"/>
      <c r="EB6" s="62"/>
    </row>
    <row r="7" spans="2:132" ht="83.25" customHeight="1" x14ac:dyDescent="0.25">
      <c r="B7" s="22">
        <v>4</v>
      </c>
      <c r="C7" s="23" t="s">
        <v>144</v>
      </c>
      <c r="D7" s="24">
        <v>4.5</v>
      </c>
      <c r="E7" s="23" t="s">
        <v>139</v>
      </c>
      <c r="F7" s="24" t="s">
        <v>109</v>
      </c>
      <c r="G7" s="23" t="s">
        <v>137</v>
      </c>
      <c r="H7" s="24" t="s">
        <v>110</v>
      </c>
      <c r="I7" s="49" t="s">
        <v>123</v>
      </c>
      <c r="J7" s="24" t="s">
        <v>164</v>
      </c>
      <c r="K7" s="24"/>
      <c r="L7" s="24" t="s">
        <v>146</v>
      </c>
      <c r="M7" s="24" t="s">
        <v>102</v>
      </c>
      <c r="N7" s="26" t="s">
        <v>102</v>
      </c>
      <c r="O7" s="27" t="s">
        <v>102</v>
      </c>
      <c r="P7" s="24" t="s">
        <v>102</v>
      </c>
      <c r="Q7" s="23" t="s">
        <v>167</v>
      </c>
      <c r="R7" s="24" t="s">
        <v>230</v>
      </c>
      <c r="S7" s="70" t="s">
        <v>234</v>
      </c>
      <c r="T7" s="24" t="s">
        <v>271</v>
      </c>
      <c r="U7" s="69" t="s">
        <v>252</v>
      </c>
      <c r="V7" s="69" t="s">
        <v>254</v>
      </c>
      <c r="W7" s="28" t="s">
        <v>253</v>
      </c>
      <c r="X7" s="28" t="s">
        <v>255</v>
      </c>
      <c r="Y7" s="28" t="s">
        <v>184</v>
      </c>
      <c r="Z7" s="24" t="s">
        <v>188</v>
      </c>
      <c r="AA7" s="24" t="s">
        <v>248</v>
      </c>
      <c r="AB7" s="24" t="s">
        <v>248</v>
      </c>
      <c r="AC7" s="68" t="s">
        <v>249</v>
      </c>
      <c r="AD7" s="29" t="s">
        <v>281</v>
      </c>
      <c r="AE7" s="29" t="s">
        <v>244</v>
      </c>
      <c r="AF7" s="29" t="s">
        <v>185</v>
      </c>
      <c r="AG7" s="37">
        <f t="shared" ref="AG7:AG11" si="56">SUM(AH7,AP7,AX7,BF7,BN7,BV7,CD7,CL7,CT7,DB7,DJ7,DR7)</f>
        <v>7200000</v>
      </c>
      <c r="AH7" s="71">
        <f>200000*3</f>
        <v>600000</v>
      </c>
      <c r="AI7" s="53"/>
      <c r="AJ7" s="50">
        <f t="shared" si="1"/>
        <v>0</v>
      </c>
      <c r="AK7" s="50" t="str">
        <f t="shared" si="2"/>
        <v>N/A</v>
      </c>
      <c r="AL7" s="51">
        <f t="shared" si="3"/>
        <v>600000</v>
      </c>
      <c r="AM7" s="51">
        <f t="shared" si="3"/>
        <v>0</v>
      </c>
      <c r="AN7" s="52">
        <f t="shared" si="4"/>
        <v>1</v>
      </c>
      <c r="AO7" s="32">
        <f t="shared" si="4"/>
        <v>0</v>
      </c>
      <c r="AP7" s="71">
        <f>200000*3</f>
        <v>600000</v>
      </c>
      <c r="AQ7" s="53"/>
      <c r="AR7" s="52">
        <f t="shared" si="5"/>
        <v>0</v>
      </c>
      <c r="AS7" s="52" t="str">
        <f t="shared" si="6"/>
        <v>N/A</v>
      </c>
      <c r="AT7" s="51">
        <f t="shared" si="7"/>
        <v>1200000</v>
      </c>
      <c r="AU7" s="51">
        <f t="shared" si="7"/>
        <v>0</v>
      </c>
      <c r="AV7" s="52">
        <f t="shared" si="8"/>
        <v>1</v>
      </c>
      <c r="AW7" s="32">
        <f t="shared" si="8"/>
        <v>0</v>
      </c>
      <c r="AX7" s="71">
        <f>200000*2</f>
        <v>400000</v>
      </c>
      <c r="AY7" s="53"/>
      <c r="AZ7" s="54">
        <f t="shared" si="9"/>
        <v>0</v>
      </c>
      <c r="BA7" s="54">
        <f>IF(AX7="N/A","N/A",IF(AZ7&lt;0%,AZ7,IF(AZ7&gt;=100%,100%,AZ7)))</f>
        <v>0</v>
      </c>
      <c r="BB7" s="55">
        <f t="shared" si="10"/>
        <v>1600000</v>
      </c>
      <c r="BC7" s="55">
        <f t="shared" si="10"/>
        <v>0</v>
      </c>
      <c r="BD7" s="54">
        <f t="shared" si="11"/>
        <v>1</v>
      </c>
      <c r="BE7" s="54">
        <f t="shared" si="12"/>
        <v>0</v>
      </c>
      <c r="BF7" s="71">
        <f>200000*4</f>
        <v>800000</v>
      </c>
      <c r="BG7" s="53"/>
      <c r="BH7" s="54">
        <f t="shared" si="13"/>
        <v>0</v>
      </c>
      <c r="BI7" s="54" t="str">
        <f>IFERROR((#REF!*100%)/BG7,"N/A")</f>
        <v>N/A</v>
      </c>
      <c r="BJ7" s="55">
        <f t="shared" si="14"/>
        <v>2400000</v>
      </c>
      <c r="BK7" s="55">
        <f t="shared" si="14"/>
        <v>0</v>
      </c>
      <c r="BL7" s="54">
        <f t="shared" si="15"/>
        <v>1</v>
      </c>
      <c r="BM7" s="54">
        <f t="shared" si="16"/>
        <v>0</v>
      </c>
      <c r="BN7" s="71">
        <v>600000</v>
      </c>
      <c r="BO7" s="53"/>
      <c r="BP7" s="54">
        <f t="shared" si="17"/>
        <v>0</v>
      </c>
      <c r="BQ7" s="54" t="s">
        <v>102</v>
      </c>
      <c r="BR7" s="55">
        <f t="shared" si="18"/>
        <v>3000000</v>
      </c>
      <c r="BS7" s="55">
        <f t="shared" si="18"/>
        <v>0</v>
      </c>
      <c r="BT7" s="56">
        <f t="shared" si="19"/>
        <v>0.41666666666666663</v>
      </c>
      <c r="BU7" s="57">
        <f t="shared" si="20"/>
        <v>0</v>
      </c>
      <c r="BV7" s="72">
        <v>600000</v>
      </c>
      <c r="BW7" s="53"/>
      <c r="BX7" s="54">
        <f t="shared" si="21"/>
        <v>0</v>
      </c>
      <c r="BY7" s="54" t="s">
        <v>102</v>
      </c>
      <c r="BZ7" s="55">
        <f t="shared" si="22"/>
        <v>3600000</v>
      </c>
      <c r="CA7" s="55">
        <f t="shared" si="22"/>
        <v>0</v>
      </c>
      <c r="CB7" s="56">
        <f t="shared" si="23"/>
        <v>0.5</v>
      </c>
      <c r="CC7" s="57">
        <f t="shared" si="24"/>
        <v>0</v>
      </c>
      <c r="CD7" s="71">
        <v>600000</v>
      </c>
      <c r="CE7" s="53"/>
      <c r="CF7" s="54">
        <f t="shared" si="25"/>
        <v>0</v>
      </c>
      <c r="CG7" s="54">
        <f t="shared" si="26"/>
        <v>0</v>
      </c>
      <c r="CH7" s="55">
        <f t="shared" si="27"/>
        <v>4200000</v>
      </c>
      <c r="CI7" s="55">
        <f t="shared" si="27"/>
        <v>0</v>
      </c>
      <c r="CJ7" s="56">
        <f t="shared" si="28"/>
        <v>0.58333333333333337</v>
      </c>
      <c r="CK7" s="57">
        <f t="shared" si="29"/>
        <v>0</v>
      </c>
      <c r="CL7" s="71">
        <v>600000</v>
      </c>
      <c r="CM7" s="53"/>
      <c r="CN7" s="54">
        <f t="shared" si="30"/>
        <v>0</v>
      </c>
      <c r="CO7" s="54">
        <f t="shared" si="31"/>
        <v>0</v>
      </c>
      <c r="CP7" s="55">
        <f t="shared" si="32"/>
        <v>4800000</v>
      </c>
      <c r="CQ7" s="55">
        <f t="shared" si="32"/>
        <v>0</v>
      </c>
      <c r="CR7" s="56">
        <f t="shared" si="33"/>
        <v>0.66666666666666674</v>
      </c>
      <c r="CS7" s="57">
        <f t="shared" si="34"/>
        <v>0</v>
      </c>
      <c r="CT7" s="71">
        <v>600000</v>
      </c>
      <c r="CU7" s="53"/>
      <c r="CV7" s="54">
        <f t="shared" si="35"/>
        <v>0</v>
      </c>
      <c r="CW7" s="54" t="str">
        <f>IFERROR((#REF!*100%)/CU7,"N/A")</f>
        <v>N/A</v>
      </c>
      <c r="CX7" s="59">
        <f t="shared" si="36"/>
        <v>5400000</v>
      </c>
      <c r="CY7" s="59">
        <f t="shared" si="36"/>
        <v>0</v>
      </c>
      <c r="CZ7" s="56">
        <f t="shared" si="37"/>
        <v>0.75</v>
      </c>
      <c r="DA7" s="57">
        <f t="shared" si="38"/>
        <v>0</v>
      </c>
      <c r="DB7" s="71">
        <v>600000</v>
      </c>
      <c r="DC7" s="53"/>
      <c r="DD7" s="54">
        <f t="shared" si="39"/>
        <v>0</v>
      </c>
      <c r="DE7" s="54">
        <f t="shared" si="40"/>
        <v>0</v>
      </c>
      <c r="DF7" s="59">
        <f t="shared" si="41"/>
        <v>6000000</v>
      </c>
      <c r="DG7" s="59">
        <f t="shared" si="41"/>
        <v>0</v>
      </c>
      <c r="DH7" s="56">
        <f t="shared" si="42"/>
        <v>0.83333333333333326</v>
      </c>
      <c r="DI7" s="57">
        <f t="shared" si="43"/>
        <v>0</v>
      </c>
      <c r="DJ7" s="71">
        <v>600000</v>
      </c>
      <c r="DK7" s="53"/>
      <c r="DL7" s="54">
        <f t="shared" si="44"/>
        <v>0</v>
      </c>
      <c r="DM7" s="54">
        <f t="shared" si="45"/>
        <v>0</v>
      </c>
      <c r="DN7" s="59">
        <f t="shared" si="46"/>
        <v>6600000</v>
      </c>
      <c r="DO7" s="59">
        <f t="shared" si="46"/>
        <v>0</v>
      </c>
      <c r="DP7" s="56">
        <f t="shared" si="47"/>
        <v>0.91666666666666674</v>
      </c>
      <c r="DQ7" s="57">
        <f t="shared" si="48"/>
        <v>0</v>
      </c>
      <c r="DR7" s="71">
        <v>600000</v>
      </c>
      <c r="DS7" s="53"/>
      <c r="DT7" s="54">
        <f t="shared" si="49"/>
        <v>0</v>
      </c>
      <c r="DU7" s="54">
        <f t="shared" si="50"/>
        <v>0</v>
      </c>
      <c r="DV7" s="59">
        <f t="shared" si="51"/>
        <v>7200000</v>
      </c>
      <c r="DW7" s="59">
        <f t="shared" si="51"/>
        <v>0</v>
      </c>
      <c r="DX7" s="56">
        <f t="shared" ref="DX7:DX12" si="57">((DV7*100)/AG7)/100</f>
        <v>1</v>
      </c>
      <c r="DY7" s="57">
        <f t="shared" ref="DY7:DY12" si="58">((DW7*100)/AG7)/100</f>
        <v>0</v>
      </c>
      <c r="DZ7" s="65"/>
      <c r="EA7" s="66"/>
      <c r="EB7" s="62"/>
    </row>
    <row r="8" spans="2:132" ht="80.25" customHeight="1" x14ac:dyDescent="0.25">
      <c r="B8" s="22">
        <v>4</v>
      </c>
      <c r="C8" s="23" t="s">
        <v>144</v>
      </c>
      <c r="D8" s="24">
        <v>4.5</v>
      </c>
      <c r="E8" s="23" t="s">
        <v>139</v>
      </c>
      <c r="F8" s="24" t="s">
        <v>109</v>
      </c>
      <c r="G8" s="23" t="s">
        <v>136</v>
      </c>
      <c r="H8" s="24" t="s">
        <v>124</v>
      </c>
      <c r="I8" s="49" t="s">
        <v>125</v>
      </c>
      <c r="J8" s="24" t="s">
        <v>164</v>
      </c>
      <c r="K8" s="24"/>
      <c r="L8" s="24" t="s">
        <v>146</v>
      </c>
      <c r="M8" s="24" t="s">
        <v>102</v>
      </c>
      <c r="N8" s="26" t="s">
        <v>102</v>
      </c>
      <c r="O8" s="27" t="s">
        <v>102</v>
      </c>
      <c r="P8" s="24" t="s">
        <v>102</v>
      </c>
      <c r="Q8" s="23" t="s">
        <v>167</v>
      </c>
      <c r="R8" s="24" t="s">
        <v>231</v>
      </c>
      <c r="S8" s="70" t="s">
        <v>235</v>
      </c>
      <c r="T8" s="24" t="s">
        <v>272</v>
      </c>
      <c r="U8" s="69" t="s">
        <v>256</v>
      </c>
      <c r="V8" s="69" t="s">
        <v>257</v>
      </c>
      <c r="W8" s="28" t="s">
        <v>258</v>
      </c>
      <c r="X8" s="28" t="s">
        <v>259</v>
      </c>
      <c r="Y8" s="28" t="s">
        <v>184</v>
      </c>
      <c r="Z8" s="24" t="s">
        <v>188</v>
      </c>
      <c r="AA8" s="24" t="s">
        <v>246</v>
      </c>
      <c r="AB8" s="24" t="s">
        <v>246</v>
      </c>
      <c r="AC8" s="68" t="s">
        <v>247</v>
      </c>
      <c r="AD8" s="29" t="s">
        <v>281</v>
      </c>
      <c r="AE8" s="29" t="s">
        <v>244</v>
      </c>
      <c r="AF8" s="29" t="s">
        <v>185</v>
      </c>
      <c r="AG8" s="37">
        <f t="shared" si="56"/>
        <v>170478</v>
      </c>
      <c r="AH8" s="71">
        <v>0</v>
      </c>
      <c r="AI8" s="53"/>
      <c r="AJ8" s="50" t="str">
        <f t="shared" si="1"/>
        <v>N/A</v>
      </c>
      <c r="AK8" s="50" t="str">
        <f t="shared" si="2"/>
        <v>N/A</v>
      </c>
      <c r="AL8" s="51">
        <f t="shared" si="3"/>
        <v>0</v>
      </c>
      <c r="AM8" s="51">
        <f t="shared" si="3"/>
        <v>0</v>
      </c>
      <c r="AN8" s="52">
        <f t="shared" si="4"/>
        <v>0</v>
      </c>
      <c r="AO8" s="32">
        <f t="shared" si="4"/>
        <v>0</v>
      </c>
      <c r="AP8" s="71">
        <v>15498</v>
      </c>
      <c r="AQ8" s="53"/>
      <c r="AR8" s="52">
        <f t="shared" si="5"/>
        <v>0</v>
      </c>
      <c r="AS8" s="52" t="str">
        <f t="shared" si="6"/>
        <v>N/A</v>
      </c>
      <c r="AT8" s="51">
        <f t="shared" si="7"/>
        <v>15498</v>
      </c>
      <c r="AU8" s="51">
        <f t="shared" si="7"/>
        <v>0</v>
      </c>
      <c r="AV8" s="52">
        <f t="shared" si="8"/>
        <v>1</v>
      </c>
      <c r="AW8" s="32">
        <f t="shared" si="8"/>
        <v>0</v>
      </c>
      <c r="AX8" s="71">
        <v>10332</v>
      </c>
      <c r="AY8" s="53"/>
      <c r="AZ8" s="54">
        <f t="shared" si="9"/>
        <v>0</v>
      </c>
      <c r="BA8" s="54">
        <f>IF(AX8="N/A","N/A",IF(AZ8&lt;0%,AZ8,IF(AZ8&gt;=100%,100%,AZ8)))</f>
        <v>0</v>
      </c>
      <c r="BB8" s="55">
        <f t="shared" si="10"/>
        <v>25830</v>
      </c>
      <c r="BC8" s="55">
        <f t="shared" si="10"/>
        <v>0</v>
      </c>
      <c r="BD8" s="54">
        <f t="shared" si="11"/>
        <v>1</v>
      </c>
      <c r="BE8" s="54">
        <f t="shared" si="12"/>
        <v>0</v>
      </c>
      <c r="BF8" s="71">
        <v>20664</v>
      </c>
      <c r="BG8" s="53"/>
      <c r="BH8" s="54">
        <f t="shared" si="13"/>
        <v>0</v>
      </c>
      <c r="BI8" s="54" t="str">
        <f>IFERROR((#REF!*100%)/BG8,"N/A")</f>
        <v>N/A</v>
      </c>
      <c r="BJ8" s="55">
        <f t="shared" si="14"/>
        <v>46494</v>
      </c>
      <c r="BK8" s="55">
        <f t="shared" si="14"/>
        <v>0</v>
      </c>
      <c r="BL8" s="54">
        <f t="shared" si="15"/>
        <v>1</v>
      </c>
      <c r="BM8" s="54">
        <f t="shared" si="16"/>
        <v>0</v>
      </c>
      <c r="BN8" s="71">
        <v>15498</v>
      </c>
      <c r="BO8" s="53"/>
      <c r="BP8" s="54">
        <f t="shared" si="17"/>
        <v>0</v>
      </c>
      <c r="BQ8" s="54" t="s">
        <v>102</v>
      </c>
      <c r="BR8" s="55">
        <f t="shared" si="18"/>
        <v>61992</v>
      </c>
      <c r="BS8" s="55">
        <f t="shared" si="18"/>
        <v>0</v>
      </c>
      <c r="BT8" s="56">
        <f t="shared" si="19"/>
        <v>0.36363636363636365</v>
      </c>
      <c r="BU8" s="57">
        <f t="shared" si="20"/>
        <v>0</v>
      </c>
      <c r="BV8" s="72">
        <v>15498</v>
      </c>
      <c r="BW8" s="53"/>
      <c r="BX8" s="54">
        <f t="shared" si="21"/>
        <v>0</v>
      </c>
      <c r="BY8" s="54" t="s">
        <v>102</v>
      </c>
      <c r="BZ8" s="55">
        <f t="shared" si="22"/>
        <v>77490</v>
      </c>
      <c r="CA8" s="55">
        <f t="shared" si="22"/>
        <v>0</v>
      </c>
      <c r="CB8" s="56">
        <f t="shared" si="23"/>
        <v>0.45454545454545453</v>
      </c>
      <c r="CC8" s="57">
        <f t="shared" si="24"/>
        <v>0</v>
      </c>
      <c r="CD8" s="71">
        <v>15498</v>
      </c>
      <c r="CE8" s="53"/>
      <c r="CF8" s="54">
        <f t="shared" si="25"/>
        <v>0</v>
      </c>
      <c r="CG8" s="54">
        <f t="shared" si="26"/>
        <v>0</v>
      </c>
      <c r="CH8" s="55">
        <f t="shared" si="27"/>
        <v>92988</v>
      </c>
      <c r="CI8" s="55">
        <f t="shared" si="27"/>
        <v>0</v>
      </c>
      <c r="CJ8" s="56">
        <f t="shared" si="28"/>
        <v>0.54545454545454541</v>
      </c>
      <c r="CK8" s="57">
        <f t="shared" si="29"/>
        <v>0</v>
      </c>
      <c r="CL8" s="71">
        <v>15498</v>
      </c>
      <c r="CM8" s="53"/>
      <c r="CN8" s="54">
        <f t="shared" si="30"/>
        <v>0</v>
      </c>
      <c r="CO8" s="54">
        <f t="shared" si="31"/>
        <v>0</v>
      </c>
      <c r="CP8" s="55">
        <f t="shared" si="32"/>
        <v>108486</v>
      </c>
      <c r="CQ8" s="55">
        <f t="shared" si="32"/>
        <v>0</v>
      </c>
      <c r="CR8" s="56">
        <f t="shared" si="33"/>
        <v>0.63636363636363635</v>
      </c>
      <c r="CS8" s="57">
        <f t="shared" si="34"/>
        <v>0</v>
      </c>
      <c r="CT8" s="71">
        <v>15498</v>
      </c>
      <c r="CU8" s="53"/>
      <c r="CV8" s="54">
        <f t="shared" si="35"/>
        <v>0</v>
      </c>
      <c r="CW8" s="54" t="str">
        <f>IFERROR((#REF!*100%)/CU8,"N/A")</f>
        <v>N/A</v>
      </c>
      <c r="CX8" s="59">
        <f t="shared" si="36"/>
        <v>123984</v>
      </c>
      <c r="CY8" s="59">
        <f t="shared" si="36"/>
        <v>0</v>
      </c>
      <c r="CZ8" s="56">
        <f t="shared" si="37"/>
        <v>0.72727272727272729</v>
      </c>
      <c r="DA8" s="57">
        <f t="shared" si="38"/>
        <v>0</v>
      </c>
      <c r="DB8" s="71">
        <v>15498</v>
      </c>
      <c r="DC8" s="53"/>
      <c r="DD8" s="54">
        <f t="shared" si="39"/>
        <v>0</v>
      </c>
      <c r="DE8" s="54">
        <f t="shared" si="40"/>
        <v>0</v>
      </c>
      <c r="DF8" s="59">
        <f t="shared" si="41"/>
        <v>139482</v>
      </c>
      <c r="DG8" s="59">
        <f t="shared" si="41"/>
        <v>0</v>
      </c>
      <c r="DH8" s="56">
        <f t="shared" si="42"/>
        <v>0.81818181818181812</v>
      </c>
      <c r="DI8" s="57">
        <f t="shared" si="43"/>
        <v>0</v>
      </c>
      <c r="DJ8" s="71">
        <v>15498</v>
      </c>
      <c r="DK8" s="53"/>
      <c r="DL8" s="54">
        <f t="shared" si="44"/>
        <v>0</v>
      </c>
      <c r="DM8" s="54">
        <f t="shared" si="45"/>
        <v>0</v>
      </c>
      <c r="DN8" s="59">
        <f t="shared" si="46"/>
        <v>154980</v>
      </c>
      <c r="DO8" s="59">
        <f t="shared" si="46"/>
        <v>0</v>
      </c>
      <c r="DP8" s="56">
        <f t="shared" si="47"/>
        <v>0.90909090909090906</v>
      </c>
      <c r="DQ8" s="57">
        <f t="shared" si="48"/>
        <v>0</v>
      </c>
      <c r="DR8" s="71">
        <v>15498</v>
      </c>
      <c r="DS8" s="53"/>
      <c r="DT8" s="54">
        <f t="shared" si="49"/>
        <v>0</v>
      </c>
      <c r="DU8" s="54">
        <f t="shared" si="50"/>
        <v>0</v>
      </c>
      <c r="DV8" s="59">
        <f t="shared" si="51"/>
        <v>170478</v>
      </c>
      <c r="DW8" s="59">
        <f t="shared" si="51"/>
        <v>0</v>
      </c>
      <c r="DX8" s="56">
        <f t="shared" si="57"/>
        <v>1</v>
      </c>
      <c r="DY8" s="57">
        <f t="shared" si="58"/>
        <v>0</v>
      </c>
      <c r="DZ8" s="63"/>
      <c r="EA8" s="61"/>
      <c r="EB8" s="62"/>
    </row>
    <row r="9" spans="2:132" ht="78" customHeight="1" x14ac:dyDescent="0.25">
      <c r="B9" s="22">
        <v>4</v>
      </c>
      <c r="C9" s="23" t="s">
        <v>144</v>
      </c>
      <c r="D9" s="24">
        <v>4.5</v>
      </c>
      <c r="E9" s="23" t="s">
        <v>139</v>
      </c>
      <c r="F9" s="24" t="s">
        <v>109</v>
      </c>
      <c r="G9" s="23" t="s">
        <v>136</v>
      </c>
      <c r="H9" s="24" t="s">
        <v>126</v>
      </c>
      <c r="I9" s="49" t="s">
        <v>127</v>
      </c>
      <c r="J9" s="24" t="s">
        <v>164</v>
      </c>
      <c r="K9" s="24"/>
      <c r="L9" s="24" t="s">
        <v>146</v>
      </c>
      <c r="M9" s="24" t="s">
        <v>102</v>
      </c>
      <c r="N9" s="26" t="s">
        <v>102</v>
      </c>
      <c r="O9" s="27" t="s">
        <v>102</v>
      </c>
      <c r="P9" s="24" t="s">
        <v>102</v>
      </c>
      <c r="Q9" s="23" t="s">
        <v>167</v>
      </c>
      <c r="R9" s="24" t="s">
        <v>225</v>
      </c>
      <c r="S9" s="70" t="s">
        <v>236</v>
      </c>
      <c r="T9" s="24" t="s">
        <v>273</v>
      </c>
      <c r="U9" s="69" t="s">
        <v>260</v>
      </c>
      <c r="V9" s="69" t="s">
        <v>261</v>
      </c>
      <c r="W9" s="28" t="s">
        <v>262</v>
      </c>
      <c r="X9" s="28" t="s">
        <v>263</v>
      </c>
      <c r="Y9" s="28" t="s">
        <v>184</v>
      </c>
      <c r="Z9" s="24" t="s">
        <v>188</v>
      </c>
      <c r="AA9" s="24" t="s">
        <v>248</v>
      </c>
      <c r="AB9" s="24" t="s">
        <v>248</v>
      </c>
      <c r="AC9" s="68" t="s">
        <v>250</v>
      </c>
      <c r="AD9" s="29" t="s">
        <v>281</v>
      </c>
      <c r="AE9" s="29" t="s">
        <v>244</v>
      </c>
      <c r="AF9" s="29" t="s">
        <v>185</v>
      </c>
      <c r="AG9" s="37">
        <f t="shared" si="56"/>
        <v>76800000</v>
      </c>
      <c r="AH9" s="71">
        <v>6900000</v>
      </c>
      <c r="AI9" s="53"/>
      <c r="AJ9" s="50">
        <f t="shared" si="1"/>
        <v>0</v>
      </c>
      <c r="AK9" s="50" t="str">
        <f t="shared" si="2"/>
        <v>N/A</v>
      </c>
      <c r="AL9" s="51">
        <f t="shared" si="3"/>
        <v>6900000</v>
      </c>
      <c r="AM9" s="51">
        <f t="shared" si="3"/>
        <v>0</v>
      </c>
      <c r="AN9" s="52">
        <f t="shared" si="4"/>
        <v>1</v>
      </c>
      <c r="AO9" s="32">
        <f t="shared" si="4"/>
        <v>0</v>
      </c>
      <c r="AP9" s="71">
        <v>6900000</v>
      </c>
      <c r="AQ9" s="53"/>
      <c r="AR9" s="52">
        <f t="shared" si="5"/>
        <v>0</v>
      </c>
      <c r="AS9" s="52" t="str">
        <f t="shared" si="6"/>
        <v>N/A</v>
      </c>
      <c r="AT9" s="51">
        <f t="shared" si="7"/>
        <v>13800000</v>
      </c>
      <c r="AU9" s="51">
        <f t="shared" si="7"/>
        <v>0</v>
      </c>
      <c r="AV9" s="52">
        <f t="shared" si="8"/>
        <v>1</v>
      </c>
      <c r="AW9" s="32">
        <f t="shared" si="8"/>
        <v>0</v>
      </c>
      <c r="AX9" s="71">
        <f>1300000*2</f>
        <v>2600000</v>
      </c>
      <c r="AY9" s="53"/>
      <c r="AZ9" s="54">
        <f t="shared" si="9"/>
        <v>0</v>
      </c>
      <c r="BA9" s="54">
        <f>IF(AX9="N/A","N/A",IF(AZ9&lt;0%,AZ9,IF(AZ9&gt;=100%,100%,AZ9)))</f>
        <v>0</v>
      </c>
      <c r="BB9" s="55">
        <f t="shared" si="10"/>
        <v>16400000</v>
      </c>
      <c r="BC9" s="55">
        <f t="shared" si="10"/>
        <v>0</v>
      </c>
      <c r="BD9" s="54">
        <f t="shared" si="11"/>
        <v>1</v>
      </c>
      <c r="BE9" s="54">
        <f t="shared" si="12"/>
        <v>0</v>
      </c>
      <c r="BF9" s="71">
        <f>1300000*4</f>
        <v>5200000</v>
      </c>
      <c r="BG9" s="53"/>
      <c r="BH9" s="54">
        <f t="shared" si="13"/>
        <v>0</v>
      </c>
      <c r="BI9" s="54">
        <f>IF(BF9="N/A","N/A",IF(BH9&lt;0%,BH9,IF(BH9&gt;=100%,100%,BH9)))</f>
        <v>0</v>
      </c>
      <c r="BJ9" s="55">
        <f t="shared" si="14"/>
        <v>21600000</v>
      </c>
      <c r="BK9" s="55">
        <f t="shared" si="14"/>
        <v>0</v>
      </c>
      <c r="BL9" s="54">
        <f t="shared" si="15"/>
        <v>1</v>
      </c>
      <c r="BM9" s="54">
        <f t="shared" si="16"/>
        <v>0</v>
      </c>
      <c r="BN9" s="71">
        <v>6900000</v>
      </c>
      <c r="BO9" s="53"/>
      <c r="BP9" s="54">
        <f t="shared" si="17"/>
        <v>0</v>
      </c>
      <c r="BQ9" s="54">
        <f>IF(BN9="N/A","N/A",IF(BP9&lt;0%,BP9,IF(BP9&gt;=100%,100%,BP9)))</f>
        <v>0</v>
      </c>
      <c r="BR9" s="55">
        <f t="shared" si="18"/>
        <v>28500000</v>
      </c>
      <c r="BS9" s="55">
        <f t="shared" si="18"/>
        <v>0</v>
      </c>
      <c r="BT9" s="56">
        <f t="shared" si="19"/>
        <v>0.37109375</v>
      </c>
      <c r="BU9" s="57">
        <f t="shared" si="20"/>
        <v>0</v>
      </c>
      <c r="BV9" s="72">
        <v>6900000</v>
      </c>
      <c r="BW9" s="53"/>
      <c r="BX9" s="54">
        <f t="shared" si="21"/>
        <v>0</v>
      </c>
      <c r="BY9" s="54">
        <f>IF(BV9="N/A","N/A",IF(BX9&lt;0%,BX9,IF(BX9&gt;=100%,100%,BX9)))</f>
        <v>0</v>
      </c>
      <c r="BZ9" s="55">
        <f t="shared" si="22"/>
        <v>35400000</v>
      </c>
      <c r="CA9" s="55">
        <f t="shared" si="22"/>
        <v>0</v>
      </c>
      <c r="CB9" s="56">
        <f t="shared" si="23"/>
        <v>0.4609375</v>
      </c>
      <c r="CC9" s="57">
        <f t="shared" si="24"/>
        <v>0</v>
      </c>
      <c r="CD9" s="71">
        <v>6900000</v>
      </c>
      <c r="CE9" s="53"/>
      <c r="CF9" s="54">
        <f t="shared" si="25"/>
        <v>0</v>
      </c>
      <c r="CG9" s="54">
        <f t="shared" si="26"/>
        <v>0</v>
      </c>
      <c r="CH9" s="55">
        <f t="shared" si="27"/>
        <v>42300000</v>
      </c>
      <c r="CI9" s="55">
        <f t="shared" si="27"/>
        <v>0</v>
      </c>
      <c r="CJ9" s="56">
        <f t="shared" si="28"/>
        <v>0.55078125</v>
      </c>
      <c r="CK9" s="57">
        <f t="shared" si="29"/>
        <v>0</v>
      </c>
      <c r="CL9" s="71">
        <v>6900000</v>
      </c>
      <c r="CM9" s="53"/>
      <c r="CN9" s="54">
        <f t="shared" si="30"/>
        <v>0</v>
      </c>
      <c r="CO9" s="54">
        <f t="shared" si="31"/>
        <v>0</v>
      </c>
      <c r="CP9" s="55">
        <f t="shared" si="32"/>
        <v>49200000</v>
      </c>
      <c r="CQ9" s="55">
        <f t="shared" si="32"/>
        <v>0</v>
      </c>
      <c r="CR9" s="56">
        <f t="shared" si="33"/>
        <v>0.640625</v>
      </c>
      <c r="CS9" s="57">
        <f t="shared" si="34"/>
        <v>0</v>
      </c>
      <c r="CT9" s="71">
        <v>6900000</v>
      </c>
      <c r="CU9" s="53"/>
      <c r="CV9" s="54">
        <f t="shared" si="35"/>
        <v>0</v>
      </c>
      <c r="CW9" s="54">
        <f>IF(CT9="N/A","N/A",IF(CV9&lt;0%,CV9,IF(CV9&gt;=100%,100%,CV9)))</f>
        <v>0</v>
      </c>
      <c r="CX9" s="59">
        <f t="shared" si="36"/>
        <v>56100000</v>
      </c>
      <c r="CY9" s="59">
        <f t="shared" si="36"/>
        <v>0</v>
      </c>
      <c r="CZ9" s="56">
        <f t="shared" si="37"/>
        <v>0.73046875</v>
      </c>
      <c r="DA9" s="57">
        <f t="shared" si="38"/>
        <v>0</v>
      </c>
      <c r="DB9" s="71">
        <v>6900000</v>
      </c>
      <c r="DC9" s="53"/>
      <c r="DD9" s="54">
        <f t="shared" si="39"/>
        <v>0</v>
      </c>
      <c r="DE9" s="54">
        <f t="shared" si="40"/>
        <v>0</v>
      </c>
      <c r="DF9" s="59">
        <f t="shared" si="41"/>
        <v>63000000</v>
      </c>
      <c r="DG9" s="59">
        <f t="shared" si="41"/>
        <v>0</v>
      </c>
      <c r="DH9" s="56">
        <f t="shared" si="42"/>
        <v>0.8203125</v>
      </c>
      <c r="DI9" s="57">
        <f t="shared" si="43"/>
        <v>0</v>
      </c>
      <c r="DJ9" s="71">
        <v>6900000</v>
      </c>
      <c r="DK9" s="53"/>
      <c r="DL9" s="54">
        <f t="shared" si="44"/>
        <v>0</v>
      </c>
      <c r="DM9" s="54">
        <f t="shared" si="45"/>
        <v>0</v>
      </c>
      <c r="DN9" s="59">
        <f t="shared" si="46"/>
        <v>69900000</v>
      </c>
      <c r="DO9" s="59">
        <f t="shared" si="46"/>
        <v>0</v>
      </c>
      <c r="DP9" s="56">
        <f t="shared" si="47"/>
        <v>0.91015625</v>
      </c>
      <c r="DQ9" s="57">
        <f t="shared" si="48"/>
        <v>0</v>
      </c>
      <c r="DR9" s="71">
        <v>6900000</v>
      </c>
      <c r="DS9" s="53"/>
      <c r="DT9" s="54">
        <f t="shared" si="49"/>
        <v>0</v>
      </c>
      <c r="DU9" s="54">
        <f t="shared" si="50"/>
        <v>0</v>
      </c>
      <c r="DV9" s="59">
        <f t="shared" si="51"/>
        <v>76800000</v>
      </c>
      <c r="DW9" s="59">
        <f t="shared" si="51"/>
        <v>0</v>
      </c>
      <c r="DX9" s="56">
        <f t="shared" si="57"/>
        <v>1</v>
      </c>
      <c r="DY9" s="57">
        <f t="shared" si="58"/>
        <v>0</v>
      </c>
      <c r="DZ9" s="67"/>
      <c r="EA9" s="66"/>
      <c r="EB9" s="62"/>
    </row>
    <row r="10" spans="2:132" ht="75.75" customHeight="1" x14ac:dyDescent="0.25">
      <c r="B10" s="22">
        <v>4</v>
      </c>
      <c r="C10" s="23" t="s">
        <v>144</v>
      </c>
      <c r="D10" s="24">
        <v>4.5</v>
      </c>
      <c r="E10" s="23" t="s">
        <v>139</v>
      </c>
      <c r="F10" s="24" t="s">
        <v>109</v>
      </c>
      <c r="G10" s="23" t="s">
        <v>136</v>
      </c>
      <c r="H10" s="24" t="s">
        <v>128</v>
      </c>
      <c r="I10" s="49" t="s">
        <v>129</v>
      </c>
      <c r="J10" s="24" t="s">
        <v>164</v>
      </c>
      <c r="K10" s="24"/>
      <c r="L10" s="24" t="s">
        <v>146</v>
      </c>
      <c r="M10" s="24" t="s">
        <v>102</v>
      </c>
      <c r="N10" s="26" t="s">
        <v>102</v>
      </c>
      <c r="O10" s="27" t="s">
        <v>102</v>
      </c>
      <c r="P10" s="24" t="s">
        <v>102</v>
      </c>
      <c r="Q10" s="23" t="s">
        <v>167</v>
      </c>
      <c r="R10" s="24" t="s">
        <v>226</v>
      </c>
      <c r="S10" s="70" t="s">
        <v>239</v>
      </c>
      <c r="T10" s="24" t="s">
        <v>274</v>
      </c>
      <c r="U10" s="69" t="s">
        <v>264</v>
      </c>
      <c r="V10" s="69" t="s">
        <v>266</v>
      </c>
      <c r="W10" s="28" t="s">
        <v>265</v>
      </c>
      <c r="X10" s="28" t="s">
        <v>265</v>
      </c>
      <c r="Y10" s="28" t="s">
        <v>184</v>
      </c>
      <c r="Z10" s="24" t="s">
        <v>188</v>
      </c>
      <c r="AA10" s="24" t="s">
        <v>277</v>
      </c>
      <c r="AB10" s="24" t="s">
        <v>277</v>
      </c>
      <c r="AC10" s="68" t="s">
        <v>279</v>
      </c>
      <c r="AD10" s="29" t="s">
        <v>281</v>
      </c>
      <c r="AE10" s="29" t="s">
        <v>244</v>
      </c>
      <c r="AF10" s="29" t="s">
        <v>185</v>
      </c>
      <c r="AG10" s="37">
        <f t="shared" si="56"/>
        <v>720</v>
      </c>
      <c r="AH10" s="71">
        <f>20*3</f>
        <v>60</v>
      </c>
      <c r="AI10" s="53"/>
      <c r="AJ10" s="50">
        <f t="shared" si="1"/>
        <v>0</v>
      </c>
      <c r="AK10" s="50" t="str">
        <f t="shared" si="2"/>
        <v>N/A</v>
      </c>
      <c r="AL10" s="51">
        <f t="shared" si="3"/>
        <v>60</v>
      </c>
      <c r="AM10" s="51">
        <f t="shared" si="3"/>
        <v>0</v>
      </c>
      <c r="AN10" s="52">
        <f t="shared" si="4"/>
        <v>1</v>
      </c>
      <c r="AO10" s="32">
        <f t="shared" si="4"/>
        <v>0</v>
      </c>
      <c r="AP10" s="71">
        <v>60</v>
      </c>
      <c r="AQ10" s="53"/>
      <c r="AR10" s="52">
        <f t="shared" si="5"/>
        <v>0</v>
      </c>
      <c r="AS10" s="52" t="str">
        <f t="shared" si="6"/>
        <v>N/A</v>
      </c>
      <c r="AT10" s="51">
        <f t="shared" si="7"/>
        <v>120</v>
      </c>
      <c r="AU10" s="51">
        <f t="shared" si="7"/>
        <v>0</v>
      </c>
      <c r="AV10" s="52">
        <f t="shared" si="8"/>
        <v>1</v>
      </c>
      <c r="AW10" s="32">
        <f t="shared" si="8"/>
        <v>0</v>
      </c>
      <c r="AX10" s="71">
        <v>40</v>
      </c>
      <c r="AY10" s="53"/>
      <c r="AZ10" s="54">
        <f t="shared" si="9"/>
        <v>0</v>
      </c>
      <c r="BA10" s="54" t="str">
        <f>IFERROR((#REF!*100%)/AY10,"N/A")</f>
        <v>N/A</v>
      </c>
      <c r="BB10" s="55">
        <f t="shared" si="10"/>
        <v>160</v>
      </c>
      <c r="BC10" s="55">
        <f t="shared" si="10"/>
        <v>0</v>
      </c>
      <c r="BD10" s="54">
        <f t="shared" si="11"/>
        <v>1</v>
      </c>
      <c r="BE10" s="54">
        <f t="shared" si="12"/>
        <v>0</v>
      </c>
      <c r="BF10" s="71">
        <v>80</v>
      </c>
      <c r="BG10" s="53"/>
      <c r="BH10" s="54">
        <f t="shared" si="13"/>
        <v>0</v>
      </c>
      <c r="BI10" s="54" t="str">
        <f>IFERROR((#REF!*100%)/BG10,"N/A")</f>
        <v>N/A</v>
      </c>
      <c r="BJ10" s="55">
        <f t="shared" si="14"/>
        <v>240</v>
      </c>
      <c r="BK10" s="55">
        <f t="shared" si="14"/>
        <v>0</v>
      </c>
      <c r="BL10" s="54">
        <f t="shared" si="15"/>
        <v>1</v>
      </c>
      <c r="BM10" s="54">
        <f t="shared" si="16"/>
        <v>0</v>
      </c>
      <c r="BN10" s="71">
        <v>60</v>
      </c>
      <c r="BO10" s="53"/>
      <c r="BP10" s="54">
        <f t="shared" si="17"/>
        <v>0</v>
      </c>
      <c r="BQ10" s="54">
        <f>IF(BN10="N/A","N/A",IF(BP10&lt;0%,BP10,IF(BP10&gt;=100%,100%,BP10)))</f>
        <v>0</v>
      </c>
      <c r="BR10" s="55">
        <f t="shared" si="18"/>
        <v>300</v>
      </c>
      <c r="BS10" s="55">
        <f t="shared" si="18"/>
        <v>0</v>
      </c>
      <c r="BT10" s="56">
        <f t="shared" si="19"/>
        <v>0.41666666666666663</v>
      </c>
      <c r="BU10" s="57">
        <f t="shared" si="20"/>
        <v>0</v>
      </c>
      <c r="BV10" s="72">
        <v>60</v>
      </c>
      <c r="BW10" s="53"/>
      <c r="BX10" s="54">
        <f t="shared" si="21"/>
        <v>0</v>
      </c>
      <c r="BY10" s="54" t="s">
        <v>102</v>
      </c>
      <c r="BZ10" s="55">
        <f t="shared" si="22"/>
        <v>360</v>
      </c>
      <c r="CA10" s="55">
        <f t="shared" si="22"/>
        <v>0</v>
      </c>
      <c r="CB10" s="56">
        <f t="shared" si="23"/>
        <v>0.5</v>
      </c>
      <c r="CC10" s="57">
        <f t="shared" si="24"/>
        <v>0</v>
      </c>
      <c r="CD10" s="71">
        <v>60</v>
      </c>
      <c r="CE10" s="53"/>
      <c r="CF10" s="54">
        <f t="shared" si="25"/>
        <v>0</v>
      </c>
      <c r="CG10" s="54">
        <f t="shared" si="26"/>
        <v>0</v>
      </c>
      <c r="CH10" s="55">
        <f t="shared" si="27"/>
        <v>420</v>
      </c>
      <c r="CI10" s="55">
        <f t="shared" si="27"/>
        <v>0</v>
      </c>
      <c r="CJ10" s="56">
        <f t="shared" si="28"/>
        <v>0.58333333333333337</v>
      </c>
      <c r="CK10" s="57">
        <f t="shared" si="29"/>
        <v>0</v>
      </c>
      <c r="CL10" s="71">
        <v>60</v>
      </c>
      <c r="CM10" s="53"/>
      <c r="CN10" s="54">
        <f t="shared" si="30"/>
        <v>0</v>
      </c>
      <c r="CO10" s="54">
        <f t="shared" si="31"/>
        <v>0</v>
      </c>
      <c r="CP10" s="55">
        <f t="shared" si="32"/>
        <v>480</v>
      </c>
      <c r="CQ10" s="55">
        <f t="shared" si="32"/>
        <v>0</v>
      </c>
      <c r="CR10" s="56">
        <f t="shared" si="33"/>
        <v>0.66666666666666674</v>
      </c>
      <c r="CS10" s="57">
        <f t="shared" si="34"/>
        <v>0</v>
      </c>
      <c r="CT10" s="71">
        <v>60</v>
      </c>
      <c r="CU10" s="53"/>
      <c r="CV10" s="54">
        <f t="shared" si="35"/>
        <v>0</v>
      </c>
      <c r="CW10" s="54">
        <f>IF(CT10="N/A","N/A",IF(CV10&lt;0%,CV10,IF(CV10&gt;=100%,100%,CV10)))</f>
        <v>0</v>
      </c>
      <c r="CX10" s="59">
        <f t="shared" si="36"/>
        <v>540</v>
      </c>
      <c r="CY10" s="59">
        <f t="shared" si="36"/>
        <v>0</v>
      </c>
      <c r="CZ10" s="56">
        <f t="shared" si="37"/>
        <v>0.75</v>
      </c>
      <c r="DA10" s="57">
        <f t="shared" si="38"/>
        <v>0</v>
      </c>
      <c r="DB10" s="71">
        <v>60</v>
      </c>
      <c r="DC10" s="53"/>
      <c r="DD10" s="54">
        <f t="shared" si="39"/>
        <v>0</v>
      </c>
      <c r="DE10" s="54">
        <f t="shared" si="40"/>
        <v>0</v>
      </c>
      <c r="DF10" s="59">
        <f t="shared" si="41"/>
        <v>600</v>
      </c>
      <c r="DG10" s="59">
        <f t="shared" si="41"/>
        <v>0</v>
      </c>
      <c r="DH10" s="56">
        <f t="shared" si="42"/>
        <v>0.83333333333333326</v>
      </c>
      <c r="DI10" s="57">
        <f t="shared" si="43"/>
        <v>0</v>
      </c>
      <c r="DJ10" s="71">
        <v>60</v>
      </c>
      <c r="DK10" s="53"/>
      <c r="DL10" s="54">
        <f t="shared" si="44"/>
        <v>0</v>
      </c>
      <c r="DM10" s="54">
        <f t="shared" si="45"/>
        <v>0</v>
      </c>
      <c r="DN10" s="59">
        <f t="shared" si="46"/>
        <v>660</v>
      </c>
      <c r="DO10" s="59">
        <f t="shared" si="46"/>
        <v>0</v>
      </c>
      <c r="DP10" s="56">
        <f t="shared" si="47"/>
        <v>0.91666666666666674</v>
      </c>
      <c r="DQ10" s="57">
        <f t="shared" si="48"/>
        <v>0</v>
      </c>
      <c r="DR10" s="71">
        <v>60</v>
      </c>
      <c r="DS10" s="53"/>
      <c r="DT10" s="54">
        <f t="shared" si="49"/>
        <v>0</v>
      </c>
      <c r="DU10" s="54">
        <f t="shared" si="50"/>
        <v>0</v>
      </c>
      <c r="DV10" s="59">
        <f t="shared" si="51"/>
        <v>720</v>
      </c>
      <c r="DW10" s="59">
        <f t="shared" si="51"/>
        <v>0</v>
      </c>
      <c r="DX10" s="56">
        <f t="shared" si="57"/>
        <v>1</v>
      </c>
      <c r="DY10" s="57">
        <f t="shared" si="58"/>
        <v>0</v>
      </c>
      <c r="DZ10" s="67"/>
      <c r="EA10" s="66"/>
      <c r="EB10" s="62"/>
    </row>
    <row r="11" spans="2:132" ht="81" customHeight="1" x14ac:dyDescent="0.25">
      <c r="B11" s="22">
        <v>4</v>
      </c>
      <c r="C11" s="23" t="s">
        <v>144</v>
      </c>
      <c r="D11" s="24">
        <v>4.5</v>
      </c>
      <c r="E11" s="23" t="s">
        <v>139</v>
      </c>
      <c r="F11" s="24" t="s">
        <v>109</v>
      </c>
      <c r="G11" s="23" t="s">
        <v>136</v>
      </c>
      <c r="H11" s="24" t="s">
        <v>130</v>
      </c>
      <c r="I11" s="49" t="s">
        <v>131</v>
      </c>
      <c r="J11" s="24" t="s">
        <v>164</v>
      </c>
      <c r="K11" s="24"/>
      <c r="L11" s="24" t="s">
        <v>146</v>
      </c>
      <c r="M11" s="24" t="s">
        <v>102</v>
      </c>
      <c r="N11" s="26" t="s">
        <v>102</v>
      </c>
      <c r="O11" s="27" t="s">
        <v>102</v>
      </c>
      <c r="P11" s="24" t="s">
        <v>102</v>
      </c>
      <c r="Q11" s="23" t="s">
        <v>140</v>
      </c>
      <c r="R11" s="24" t="s">
        <v>232</v>
      </c>
      <c r="S11" s="70" t="s">
        <v>240</v>
      </c>
      <c r="T11" s="24" t="s">
        <v>275</v>
      </c>
      <c r="U11" s="69" t="s">
        <v>267</v>
      </c>
      <c r="V11" s="69" t="s">
        <v>268</v>
      </c>
      <c r="W11" s="28" t="s">
        <v>269</v>
      </c>
      <c r="X11" s="28" t="s">
        <v>270</v>
      </c>
      <c r="Y11" s="28" t="s">
        <v>184</v>
      </c>
      <c r="Z11" s="24" t="s">
        <v>188</v>
      </c>
      <c r="AA11" s="24" t="s">
        <v>278</v>
      </c>
      <c r="AB11" s="24" t="s">
        <v>278</v>
      </c>
      <c r="AC11" s="68" t="s">
        <v>280</v>
      </c>
      <c r="AD11" s="29" t="s">
        <v>281</v>
      </c>
      <c r="AE11" s="29" t="s">
        <v>244</v>
      </c>
      <c r="AF11" s="29" t="s">
        <v>185</v>
      </c>
      <c r="AG11" s="37">
        <f t="shared" si="56"/>
        <v>5</v>
      </c>
      <c r="AH11" s="53">
        <v>0</v>
      </c>
      <c r="AI11" s="53">
        <v>0</v>
      </c>
      <c r="AJ11" s="50" t="str">
        <f t="shared" si="1"/>
        <v>N/A</v>
      </c>
      <c r="AK11" s="50" t="str">
        <f t="shared" si="2"/>
        <v>N/A</v>
      </c>
      <c r="AL11" s="51">
        <f t="shared" si="3"/>
        <v>0</v>
      </c>
      <c r="AM11" s="51">
        <f t="shared" si="3"/>
        <v>0</v>
      </c>
      <c r="AN11" s="52">
        <f t="shared" si="4"/>
        <v>0</v>
      </c>
      <c r="AO11" s="32">
        <f t="shared" si="4"/>
        <v>0</v>
      </c>
      <c r="AP11" s="71">
        <v>0</v>
      </c>
      <c r="AQ11" s="53"/>
      <c r="AR11" s="52" t="str">
        <f t="shared" si="5"/>
        <v>N/A</v>
      </c>
      <c r="AS11" s="52" t="str">
        <f t="shared" si="6"/>
        <v>N/A</v>
      </c>
      <c r="AT11" s="51">
        <f t="shared" si="7"/>
        <v>0</v>
      </c>
      <c r="AU11" s="51">
        <f t="shared" si="7"/>
        <v>0</v>
      </c>
      <c r="AV11" s="52">
        <f t="shared" si="8"/>
        <v>0</v>
      </c>
      <c r="AW11" s="32">
        <f t="shared" si="8"/>
        <v>0</v>
      </c>
      <c r="AX11" s="71">
        <v>1</v>
      </c>
      <c r="AY11" s="53"/>
      <c r="AZ11" s="54">
        <f t="shared" si="9"/>
        <v>0</v>
      </c>
      <c r="BA11" s="54">
        <f>IF(AX11="N/A","N/A",IF(AZ11&lt;0%,AZ11,IF(AZ11&gt;=100%,100%,AZ11)))</f>
        <v>0</v>
      </c>
      <c r="BB11" s="55">
        <f t="shared" si="10"/>
        <v>1</v>
      </c>
      <c r="BC11" s="55">
        <f t="shared" si="10"/>
        <v>0</v>
      </c>
      <c r="BD11" s="54">
        <f t="shared" si="11"/>
        <v>1</v>
      </c>
      <c r="BE11" s="54">
        <f t="shared" si="12"/>
        <v>0</v>
      </c>
      <c r="BF11" s="71">
        <v>0</v>
      </c>
      <c r="BG11" s="53"/>
      <c r="BH11" s="54" t="str">
        <f t="shared" si="13"/>
        <v>N/A</v>
      </c>
      <c r="BI11" s="54">
        <f>IF(BF11="N/A","N/A",IF(BH11&lt;0%,BH11,IF(BH11&gt;=100%,100%,BH11)))</f>
        <v>1</v>
      </c>
      <c r="BJ11" s="55">
        <f t="shared" si="14"/>
        <v>1</v>
      </c>
      <c r="BK11" s="55">
        <f t="shared" si="14"/>
        <v>0</v>
      </c>
      <c r="BL11" s="54">
        <f t="shared" si="15"/>
        <v>1</v>
      </c>
      <c r="BM11" s="54">
        <f t="shared" si="16"/>
        <v>0</v>
      </c>
      <c r="BN11" s="71">
        <v>1</v>
      </c>
      <c r="BO11" s="53"/>
      <c r="BP11" s="54">
        <f t="shared" si="17"/>
        <v>0</v>
      </c>
      <c r="BQ11" s="54">
        <f>IF(BN11="N/A","N/A",IF(BP11&lt;0%,BP11,IF(BP11&gt;=100%,100%,BP11)))</f>
        <v>0</v>
      </c>
      <c r="BR11" s="55">
        <f t="shared" si="18"/>
        <v>2</v>
      </c>
      <c r="BS11" s="55">
        <f t="shared" si="18"/>
        <v>0</v>
      </c>
      <c r="BT11" s="56">
        <f t="shared" si="19"/>
        <v>0.4</v>
      </c>
      <c r="BU11" s="57">
        <f t="shared" si="20"/>
        <v>0</v>
      </c>
      <c r="BV11" s="72">
        <v>0</v>
      </c>
      <c r="BW11" s="53"/>
      <c r="BX11" s="54" t="str">
        <f t="shared" si="21"/>
        <v>N/A</v>
      </c>
      <c r="BY11" s="54">
        <f>IF(BV11="N/A","N/A",IF(BX11&lt;0%,BX11,IF(BX11&gt;=100%,100%,BX11)))</f>
        <v>1</v>
      </c>
      <c r="BZ11" s="55">
        <f t="shared" si="22"/>
        <v>2</v>
      </c>
      <c r="CA11" s="55">
        <f t="shared" si="22"/>
        <v>0</v>
      </c>
      <c r="CB11" s="56">
        <f t="shared" si="23"/>
        <v>0.4</v>
      </c>
      <c r="CC11" s="57">
        <f t="shared" si="24"/>
        <v>0</v>
      </c>
      <c r="CD11" s="71">
        <v>1</v>
      </c>
      <c r="CE11" s="53"/>
      <c r="CF11" s="54">
        <f t="shared" si="25"/>
        <v>0</v>
      </c>
      <c r="CG11" s="54">
        <f t="shared" si="26"/>
        <v>0</v>
      </c>
      <c r="CH11" s="55">
        <f t="shared" si="27"/>
        <v>3</v>
      </c>
      <c r="CI11" s="55">
        <f t="shared" si="27"/>
        <v>0</v>
      </c>
      <c r="CJ11" s="56">
        <f t="shared" si="28"/>
        <v>0.6</v>
      </c>
      <c r="CK11" s="57">
        <f t="shared" si="29"/>
        <v>0</v>
      </c>
      <c r="CL11" s="71"/>
      <c r="CM11" s="53"/>
      <c r="CN11" s="54" t="str">
        <f t="shared" si="30"/>
        <v>N/A</v>
      </c>
      <c r="CO11" s="54">
        <f t="shared" si="31"/>
        <v>1</v>
      </c>
      <c r="CP11" s="55">
        <f t="shared" si="32"/>
        <v>3</v>
      </c>
      <c r="CQ11" s="55">
        <f t="shared" si="32"/>
        <v>0</v>
      </c>
      <c r="CR11" s="56">
        <f t="shared" si="33"/>
        <v>0.6</v>
      </c>
      <c r="CS11" s="57">
        <f t="shared" si="34"/>
        <v>0</v>
      </c>
      <c r="CT11" s="71">
        <v>1</v>
      </c>
      <c r="CU11" s="53"/>
      <c r="CV11" s="54">
        <f t="shared" si="35"/>
        <v>0</v>
      </c>
      <c r="CW11" s="54">
        <f>IF(CT11="N/A","N/A",IF(CV11&lt;0%,CV11,IF(CV11&gt;=100%,100%,CV11)))</f>
        <v>0</v>
      </c>
      <c r="CX11" s="59">
        <f t="shared" si="36"/>
        <v>4</v>
      </c>
      <c r="CY11" s="59">
        <f t="shared" si="36"/>
        <v>0</v>
      </c>
      <c r="CZ11" s="56">
        <f t="shared" si="37"/>
        <v>0.8</v>
      </c>
      <c r="DA11" s="57">
        <f t="shared" si="38"/>
        <v>0</v>
      </c>
      <c r="DB11" s="71"/>
      <c r="DC11" s="53"/>
      <c r="DD11" s="54" t="str">
        <f t="shared" si="39"/>
        <v>N/A</v>
      </c>
      <c r="DE11" s="54">
        <f t="shared" si="40"/>
        <v>1</v>
      </c>
      <c r="DF11" s="59">
        <f t="shared" si="41"/>
        <v>4</v>
      </c>
      <c r="DG11" s="59">
        <f t="shared" si="41"/>
        <v>0</v>
      </c>
      <c r="DH11" s="56">
        <f t="shared" si="42"/>
        <v>0.8</v>
      </c>
      <c r="DI11" s="57">
        <f t="shared" si="43"/>
        <v>0</v>
      </c>
      <c r="DJ11" s="71">
        <v>1</v>
      </c>
      <c r="DK11" s="53"/>
      <c r="DL11" s="54">
        <f t="shared" si="44"/>
        <v>0</v>
      </c>
      <c r="DM11" s="54">
        <f t="shared" si="45"/>
        <v>0</v>
      </c>
      <c r="DN11" s="59">
        <f t="shared" si="46"/>
        <v>5</v>
      </c>
      <c r="DO11" s="59">
        <f t="shared" si="46"/>
        <v>0</v>
      </c>
      <c r="DP11" s="56">
        <f t="shared" si="47"/>
        <v>1</v>
      </c>
      <c r="DQ11" s="57">
        <f t="shared" si="48"/>
        <v>0</v>
      </c>
      <c r="DR11" s="71"/>
      <c r="DS11" s="53"/>
      <c r="DT11" s="54" t="str">
        <f t="shared" si="49"/>
        <v>N/A</v>
      </c>
      <c r="DU11" s="54">
        <f t="shared" si="50"/>
        <v>1</v>
      </c>
      <c r="DV11" s="59">
        <f t="shared" si="51"/>
        <v>5</v>
      </c>
      <c r="DW11" s="59">
        <f t="shared" si="51"/>
        <v>0</v>
      </c>
      <c r="DX11" s="56">
        <f t="shared" si="57"/>
        <v>1</v>
      </c>
      <c r="DY11" s="57">
        <f t="shared" si="58"/>
        <v>0</v>
      </c>
      <c r="DZ11" s="60"/>
      <c r="EA11" s="61"/>
      <c r="EB11" s="62"/>
    </row>
    <row r="12" spans="2:132" ht="80.25" customHeight="1" x14ac:dyDescent="0.25">
      <c r="B12" s="22">
        <v>4</v>
      </c>
      <c r="C12" s="23" t="s">
        <v>144</v>
      </c>
      <c r="D12" s="24">
        <v>4.5999999999999996</v>
      </c>
      <c r="E12" s="23" t="s">
        <v>140</v>
      </c>
      <c r="F12" s="24" t="s">
        <v>111</v>
      </c>
      <c r="G12" s="23" t="s">
        <v>137</v>
      </c>
      <c r="H12" s="24" t="s">
        <v>112</v>
      </c>
      <c r="I12" s="49" t="s">
        <v>132</v>
      </c>
      <c r="J12" s="24" t="s">
        <v>164</v>
      </c>
      <c r="K12" s="24"/>
      <c r="L12" s="24" t="s">
        <v>146</v>
      </c>
      <c r="M12" s="24" t="s">
        <v>102</v>
      </c>
      <c r="N12" s="26" t="s">
        <v>102</v>
      </c>
      <c r="O12" s="27" t="s">
        <v>102</v>
      </c>
      <c r="P12" s="24" t="s">
        <v>192</v>
      </c>
      <c r="Q12" s="23" t="s">
        <v>140</v>
      </c>
      <c r="R12" s="24" t="s">
        <v>233</v>
      </c>
      <c r="S12" s="70" t="s">
        <v>237</v>
      </c>
      <c r="T12" s="24" t="s">
        <v>276</v>
      </c>
      <c r="U12" s="69" t="s">
        <v>211</v>
      </c>
      <c r="V12" s="69" t="s">
        <v>212</v>
      </c>
      <c r="W12" s="28" t="s">
        <v>214</v>
      </c>
      <c r="X12" s="28" t="s">
        <v>213</v>
      </c>
      <c r="Y12" s="28" t="s">
        <v>184</v>
      </c>
      <c r="Z12" s="24" t="s">
        <v>188</v>
      </c>
      <c r="AA12" s="24" t="s">
        <v>215</v>
      </c>
      <c r="AB12" s="24" t="s">
        <v>215</v>
      </c>
      <c r="AC12" s="68" t="s">
        <v>222</v>
      </c>
      <c r="AD12" s="29" t="s">
        <v>187</v>
      </c>
      <c r="AE12" s="29" t="s">
        <v>244</v>
      </c>
      <c r="AF12" s="29" t="s">
        <v>185</v>
      </c>
      <c r="AG12" s="37" t="s">
        <v>245</v>
      </c>
      <c r="AH12" s="53">
        <v>0</v>
      </c>
      <c r="AI12" s="53">
        <v>0</v>
      </c>
      <c r="AJ12" s="50" t="str">
        <f t="shared" si="1"/>
        <v>N/A</v>
      </c>
      <c r="AK12" s="50" t="str">
        <f t="shared" si="2"/>
        <v>N/A</v>
      </c>
      <c r="AL12" s="51">
        <f t="shared" si="3"/>
        <v>0</v>
      </c>
      <c r="AM12" s="51">
        <f t="shared" si="3"/>
        <v>0</v>
      </c>
      <c r="AN12" s="52">
        <f t="shared" si="4"/>
        <v>0</v>
      </c>
      <c r="AO12" s="32">
        <f t="shared" si="4"/>
        <v>0</v>
      </c>
      <c r="AP12" s="53"/>
      <c r="AQ12" s="53"/>
      <c r="AR12" s="52" t="str">
        <f t="shared" si="5"/>
        <v>N/A</v>
      </c>
      <c r="AS12" s="52" t="str">
        <f t="shared" si="6"/>
        <v>N/A</v>
      </c>
      <c r="AT12" s="51">
        <f t="shared" si="7"/>
        <v>0</v>
      </c>
      <c r="AU12" s="51">
        <f t="shared" si="7"/>
        <v>0</v>
      </c>
      <c r="AV12" s="52">
        <f t="shared" si="8"/>
        <v>0</v>
      </c>
      <c r="AW12" s="32">
        <f t="shared" si="8"/>
        <v>0</v>
      </c>
      <c r="AX12" s="53"/>
      <c r="AY12" s="53"/>
      <c r="AZ12" s="54" t="str">
        <f t="shared" si="9"/>
        <v>N/A</v>
      </c>
      <c r="BA12" s="54">
        <f>IF(AX12="N/A","N/A",IF(AZ12&lt;0%,AZ12,IF(AZ12&gt;=100%,100%,AZ12)))</f>
        <v>1</v>
      </c>
      <c r="BB12" s="55">
        <f t="shared" si="10"/>
        <v>0</v>
      </c>
      <c r="BC12" s="55">
        <f t="shared" si="10"/>
        <v>0</v>
      </c>
      <c r="BD12" s="54">
        <f t="shared" si="11"/>
        <v>0</v>
      </c>
      <c r="BE12" s="54" t="e">
        <f t="shared" si="12"/>
        <v>#VALUE!</v>
      </c>
      <c r="BF12" s="53"/>
      <c r="BG12" s="53"/>
      <c r="BH12" s="54" t="str">
        <f t="shared" si="13"/>
        <v>N/A</v>
      </c>
      <c r="BI12" s="54" t="str">
        <f>IFERROR((#REF!*100%)/BG12,"N/A")</f>
        <v>N/A</v>
      </c>
      <c r="BJ12" s="55">
        <f t="shared" si="14"/>
        <v>0</v>
      </c>
      <c r="BK12" s="55">
        <f t="shared" si="14"/>
        <v>0</v>
      </c>
      <c r="BL12" s="54">
        <f t="shared" si="15"/>
        <v>0</v>
      </c>
      <c r="BM12" s="54" t="e">
        <f t="shared" si="16"/>
        <v>#VALUE!</v>
      </c>
      <c r="BN12" s="53"/>
      <c r="BO12" s="53"/>
      <c r="BP12" s="54" t="str">
        <f t="shared" si="17"/>
        <v>N/A</v>
      </c>
      <c r="BQ12" s="54">
        <f>IF(BN12="N/A","N/A",IF(BP12&lt;0%,BP12,IF(BP12&gt;=100%,100%,BP12)))</f>
        <v>1</v>
      </c>
      <c r="BR12" s="55">
        <f t="shared" si="18"/>
        <v>0</v>
      </c>
      <c r="BS12" s="55">
        <f t="shared" si="18"/>
        <v>0</v>
      </c>
      <c r="BT12" s="56" t="e">
        <f t="shared" si="19"/>
        <v>#VALUE!</v>
      </c>
      <c r="BU12" s="57" t="e">
        <f t="shared" si="20"/>
        <v>#VALUE!</v>
      </c>
      <c r="BV12" s="58"/>
      <c r="BW12" s="53"/>
      <c r="BX12" s="54" t="str">
        <f t="shared" si="21"/>
        <v>N/A</v>
      </c>
      <c r="BY12" s="54" t="s">
        <v>102</v>
      </c>
      <c r="BZ12" s="55">
        <f t="shared" si="22"/>
        <v>0</v>
      </c>
      <c r="CA12" s="55">
        <f t="shared" si="22"/>
        <v>0</v>
      </c>
      <c r="CB12" s="56" t="e">
        <f t="shared" si="23"/>
        <v>#VALUE!</v>
      </c>
      <c r="CC12" s="57" t="e">
        <f t="shared" si="24"/>
        <v>#VALUE!</v>
      </c>
      <c r="CD12" s="71" t="s">
        <v>302</v>
      </c>
      <c r="CE12" s="53"/>
      <c r="CF12" s="54" t="str">
        <f t="shared" si="25"/>
        <v>N/A</v>
      </c>
      <c r="CG12" s="54">
        <f t="shared" si="26"/>
        <v>1</v>
      </c>
      <c r="CH12" s="55" t="e">
        <f t="shared" si="27"/>
        <v>#VALUE!</v>
      </c>
      <c r="CI12" s="55">
        <f t="shared" si="27"/>
        <v>0</v>
      </c>
      <c r="CJ12" s="56" t="e">
        <f t="shared" si="28"/>
        <v>#VALUE!</v>
      </c>
      <c r="CK12" s="57" t="e">
        <f t="shared" si="29"/>
        <v>#VALUE!</v>
      </c>
      <c r="CL12" s="53"/>
      <c r="CM12" s="53"/>
      <c r="CN12" s="54" t="str">
        <f t="shared" si="30"/>
        <v>N/A</v>
      </c>
      <c r="CO12" s="54">
        <f t="shared" si="31"/>
        <v>1</v>
      </c>
      <c r="CP12" s="55" t="e">
        <f t="shared" si="32"/>
        <v>#VALUE!</v>
      </c>
      <c r="CQ12" s="55">
        <f t="shared" si="32"/>
        <v>0</v>
      </c>
      <c r="CR12" s="56" t="e">
        <f t="shared" si="33"/>
        <v>#VALUE!</v>
      </c>
      <c r="CS12" s="57" t="e">
        <f t="shared" si="34"/>
        <v>#VALUE!</v>
      </c>
      <c r="CT12" s="71" t="s">
        <v>303</v>
      </c>
      <c r="CU12" s="53"/>
      <c r="CV12" s="54" t="str">
        <f t="shared" si="35"/>
        <v>N/A</v>
      </c>
      <c r="CW12" s="54">
        <f>IF(CT12="N/A","N/A",IF(CV12&lt;0%,CV12,IF(CV12&gt;=100%,100%,CV12)))</f>
        <v>1</v>
      </c>
      <c r="CX12" s="59" t="e">
        <f t="shared" si="36"/>
        <v>#VALUE!</v>
      </c>
      <c r="CY12" s="59">
        <f t="shared" si="36"/>
        <v>0</v>
      </c>
      <c r="CZ12" s="56" t="e">
        <f t="shared" si="37"/>
        <v>#VALUE!</v>
      </c>
      <c r="DA12" s="57" t="e">
        <f t="shared" si="38"/>
        <v>#VALUE!</v>
      </c>
      <c r="DB12" s="53"/>
      <c r="DC12" s="53"/>
      <c r="DD12" s="54" t="str">
        <f t="shared" si="39"/>
        <v>N/A</v>
      </c>
      <c r="DE12" s="54">
        <f t="shared" si="40"/>
        <v>1</v>
      </c>
      <c r="DF12" s="59" t="e">
        <f t="shared" si="41"/>
        <v>#VALUE!</v>
      </c>
      <c r="DG12" s="59">
        <f t="shared" si="41"/>
        <v>0</v>
      </c>
      <c r="DH12" s="56" t="e">
        <f t="shared" si="42"/>
        <v>#VALUE!</v>
      </c>
      <c r="DI12" s="57" t="e">
        <f t="shared" si="43"/>
        <v>#VALUE!</v>
      </c>
      <c r="DJ12" s="53"/>
      <c r="DK12" s="53"/>
      <c r="DL12" s="54" t="str">
        <f t="shared" si="44"/>
        <v>N/A</v>
      </c>
      <c r="DM12" s="54">
        <f t="shared" si="45"/>
        <v>1</v>
      </c>
      <c r="DN12" s="59" t="e">
        <f t="shared" si="46"/>
        <v>#VALUE!</v>
      </c>
      <c r="DO12" s="59">
        <f t="shared" si="46"/>
        <v>0</v>
      </c>
      <c r="DP12" s="56" t="e">
        <f t="shared" si="47"/>
        <v>#VALUE!</v>
      </c>
      <c r="DQ12" s="57" t="e">
        <f t="shared" si="48"/>
        <v>#VALUE!</v>
      </c>
      <c r="DR12" s="53"/>
      <c r="DS12" s="53"/>
      <c r="DT12" s="54" t="str">
        <f t="shared" si="49"/>
        <v>N/A</v>
      </c>
      <c r="DU12" s="54">
        <f t="shared" si="50"/>
        <v>1</v>
      </c>
      <c r="DV12" s="59" t="e">
        <f t="shared" si="51"/>
        <v>#VALUE!</v>
      </c>
      <c r="DW12" s="59">
        <f t="shared" si="51"/>
        <v>0</v>
      </c>
      <c r="DX12" s="56" t="e">
        <f t="shared" si="57"/>
        <v>#VALUE!</v>
      </c>
      <c r="DY12" s="57" t="e">
        <f t="shared" si="58"/>
        <v>#VALUE!</v>
      </c>
      <c r="DZ12" s="63"/>
      <c r="EA12" s="66"/>
      <c r="EB12" s="62"/>
    </row>
  </sheetData>
  <conditionalFormatting sqref="AJ2:AJ12">
    <cfRule type="cellIs" dxfId="106" priority="111" operator="between">
      <formula>0</formula>
      <formula>0.5999</formula>
    </cfRule>
  </conditionalFormatting>
  <conditionalFormatting sqref="AO2:AO12 AW2:AW12">
    <cfRule type="cellIs" dxfId="105" priority="21" operator="between">
      <formula>0.8</formula>
      <formula>1</formula>
    </cfRule>
    <cfRule type="cellIs" dxfId="104" priority="22" operator="between">
      <formula>0.6</formula>
      <formula>0.79</formula>
    </cfRule>
    <cfRule type="cellIs" dxfId="103" priority="23" operator="between">
      <formula>0</formula>
      <formula>0.59</formula>
    </cfRule>
    <cfRule type="cellIs" dxfId="102" priority="24" operator="between">
      <formula>0</formula>
      <formula>0.59</formula>
    </cfRule>
  </conditionalFormatting>
  <conditionalFormatting sqref="AX2:AY12">
    <cfRule type="cellIs" dxfId="101" priority="20" operator="greaterThanOrEqual">
      <formula>1</formula>
    </cfRule>
  </conditionalFormatting>
  <conditionalFormatting sqref="BA2:BA3 AR2:AS12 AZ2:AZ12 BH2:BH12">
    <cfRule type="cellIs" dxfId="100" priority="101" operator="equal">
      <formula>"N/A"</formula>
    </cfRule>
    <cfRule type="cellIs" dxfId="99" priority="102" operator="lessThanOrEqual">
      <formula>0.3099</formula>
    </cfRule>
    <cfRule type="cellIs" dxfId="98" priority="103" operator="greaterThanOrEqual">
      <formula>0.71</formula>
    </cfRule>
    <cfRule type="cellIs" dxfId="97" priority="104" operator="between">
      <formula>0.31</formula>
      <formula>0.7099</formula>
    </cfRule>
  </conditionalFormatting>
  <conditionalFormatting sqref="BA4 BA6 BA8:BA10 BA12">
    <cfRule type="cellIs" dxfId="96" priority="108" operator="equal">
      <formula>""</formula>
    </cfRule>
    <cfRule type="cellIs" dxfId="95" priority="109" operator="between">
      <formula>60%</formula>
      <formula>79.99%</formula>
    </cfRule>
    <cfRule type="cellIs" dxfId="94" priority="110" operator="between">
      <formula>0%</formula>
      <formula>59.99%</formula>
    </cfRule>
  </conditionalFormatting>
  <conditionalFormatting sqref="BA5 BA7 BA11">
    <cfRule type="cellIs" dxfId="93" priority="97" operator="equal">
      <formula>"N/A"</formula>
    </cfRule>
    <cfRule type="cellIs" dxfId="92" priority="98" operator="lessThanOrEqual">
      <formula>0.3099</formula>
    </cfRule>
    <cfRule type="cellIs" dxfId="91" priority="99" operator="greaterThanOrEqual">
      <formula>0.71</formula>
    </cfRule>
    <cfRule type="cellIs" dxfId="90" priority="100" operator="between">
      <formula>0.31</formula>
      <formula>0.7099</formula>
    </cfRule>
  </conditionalFormatting>
  <conditionalFormatting sqref="BE2:BE12">
    <cfRule type="cellIs" dxfId="89" priority="82" operator="between">
      <formula>0.8</formula>
      <formula>1</formula>
    </cfRule>
    <cfRule type="cellIs" dxfId="88" priority="83" operator="between">
      <formula>0.6</formula>
      <formula>0.79</formula>
    </cfRule>
    <cfRule type="cellIs" dxfId="87" priority="84" operator="between">
      <formula>0</formula>
      <formula>0.59</formula>
    </cfRule>
  </conditionalFormatting>
  <conditionalFormatting sqref="BF2:BG12">
    <cfRule type="cellIs" dxfId="86" priority="19" operator="greaterThanOrEqual">
      <formula>1</formula>
    </cfRule>
  </conditionalFormatting>
  <conditionalFormatting sqref="BI2:BI6 BI12">
    <cfRule type="cellIs" dxfId="85" priority="105" operator="equal">
      <formula>""</formula>
    </cfRule>
    <cfRule type="cellIs" dxfId="84" priority="106" operator="between">
      <formula>60%</formula>
      <formula>79.99%</formula>
    </cfRule>
    <cfRule type="cellIs" dxfId="83" priority="107" operator="between">
      <formula>0%</formula>
      <formula>59.99%</formula>
    </cfRule>
  </conditionalFormatting>
  <conditionalFormatting sqref="BI7 BI9:BI11">
    <cfRule type="cellIs" dxfId="82" priority="90" operator="equal">
      <formula>"N/A"</formula>
    </cfRule>
    <cfRule type="cellIs" dxfId="81" priority="91" operator="lessThanOrEqual">
      <formula>0.3099</formula>
    </cfRule>
    <cfRule type="cellIs" dxfId="80" priority="92" operator="greaterThanOrEqual">
      <formula>0.71</formula>
    </cfRule>
    <cfRule type="cellIs" dxfId="79" priority="93" operator="between">
      <formula>0.31</formula>
      <formula>0.7099</formula>
    </cfRule>
  </conditionalFormatting>
  <conditionalFormatting sqref="BI8">
    <cfRule type="cellIs" dxfId="78" priority="94" operator="equal">
      <formula>""</formula>
    </cfRule>
    <cfRule type="cellIs" dxfId="77" priority="95" operator="between">
      <formula>60%</formula>
      <formula>79.99%</formula>
    </cfRule>
    <cfRule type="cellIs" dxfId="76" priority="96" operator="between">
      <formula>0%</formula>
      <formula>59.99%</formula>
    </cfRule>
  </conditionalFormatting>
  <conditionalFormatting sqref="BM2:BM12">
    <cfRule type="cellIs" dxfId="75" priority="74" operator="between">
      <formula>0.6</formula>
      <formula>0.79</formula>
    </cfRule>
    <cfRule type="cellIs" dxfId="74" priority="75" operator="between">
      <formula>0</formula>
      <formula>1</formula>
    </cfRule>
    <cfRule type="cellIs" dxfId="73" priority="79" operator="between">
      <formula>0.8</formula>
      <formula>1</formula>
    </cfRule>
    <cfRule type="cellIs" dxfId="72" priority="80" operator="between">
      <formula>0.6</formula>
      <formula>0.79</formula>
    </cfRule>
    <cfRule type="cellIs" dxfId="71" priority="81" operator="between">
      <formula>0</formula>
      <formula>0.59</formula>
    </cfRule>
  </conditionalFormatting>
  <conditionalFormatting sqref="BN2:BO12">
    <cfRule type="cellIs" dxfId="70" priority="18" operator="greaterThanOrEqual">
      <formula>1</formula>
    </cfRule>
  </conditionalFormatting>
  <conditionalFormatting sqref="BP2:BP12 BX2:BX12 CF2:CF12 CN2:CN12 CV2:CW12 DD2:DE12 DL2:DM12 DT2:DU12">
    <cfRule type="cellIs" dxfId="69" priority="52" operator="between">
      <formula>0.7951</formula>
      <formula>1</formula>
    </cfRule>
    <cfRule type="cellIs" dxfId="68" priority="53" operator="between">
      <formula>0.5951</formula>
      <formula>0.795</formula>
    </cfRule>
    <cfRule type="cellIs" dxfId="67" priority="54" operator="between">
      <formula>0</formula>
      <formula>0.595</formula>
    </cfRule>
    <cfRule type="cellIs" dxfId="66" priority="61" operator="between">
      <formula>0.8</formula>
      <formula>1</formula>
    </cfRule>
    <cfRule type="cellIs" dxfId="65" priority="62" operator="between">
      <formula>0.6</formula>
      <formula>0.7999</formula>
    </cfRule>
    <cfRule type="cellIs" dxfId="64" priority="63" operator="between">
      <formula>0</formula>
      <formula>0.5999</formula>
    </cfRule>
    <cfRule type="cellIs" dxfId="63" priority="85" operator="equal">
      <formula>"N/A"</formula>
    </cfRule>
    <cfRule type="cellIs" dxfId="62" priority="86" operator="lessThanOrEqual">
      <formula>0.3099</formula>
    </cfRule>
    <cfRule type="cellIs" dxfId="61" priority="87" operator="greaterThanOrEqual">
      <formula>0.71</formula>
    </cfRule>
    <cfRule type="cellIs" dxfId="60" priority="88" operator="between">
      <formula>0.31</formula>
      <formula>0.7099</formula>
    </cfRule>
  </conditionalFormatting>
  <conditionalFormatting sqref="BQ2:BQ12 BY2:BY12 CG2:CG12 CO2:CO12">
    <cfRule type="cellIs" dxfId="59" priority="55" operator="between">
      <formula>0.7951</formula>
      <formula>1</formula>
    </cfRule>
    <cfRule type="cellIs" dxfId="58" priority="56" operator="between">
      <formula>0.5951</formula>
      <formula>0.795</formula>
    </cfRule>
    <cfRule type="cellIs" dxfId="57" priority="57" operator="between">
      <formula>0</formula>
      <formula>0.595</formula>
    </cfRule>
    <cfRule type="cellIs" dxfId="56" priority="58" operator="between">
      <formula>0.8</formula>
      <formula>1</formula>
    </cfRule>
    <cfRule type="cellIs" dxfId="55" priority="59" operator="between">
      <formula>0.6</formula>
      <formula>0.7999</formula>
    </cfRule>
    <cfRule type="cellIs" dxfId="54" priority="60" operator="between">
      <formula>0</formula>
      <formula>0.5999</formula>
    </cfRule>
    <cfRule type="cellIs" dxfId="53" priority="76" operator="equal">
      <formula>""</formula>
    </cfRule>
    <cfRule type="cellIs" dxfId="52" priority="77" operator="between">
      <formula>60%</formula>
      <formula>79.99%</formula>
    </cfRule>
    <cfRule type="cellIs" dxfId="51" priority="78" operator="between">
      <formula>0%</formula>
      <formula>59.99%</formula>
    </cfRule>
  </conditionalFormatting>
  <conditionalFormatting sqref="BT2:BT12 CB2:CB12 CJ2:CJ12 CR2:CR12 CZ2:CZ12 DH2:DH12 DP2:DP12 DX2:DX12">
    <cfRule type="cellIs" dxfId="50" priority="71" operator="between">
      <formula>0.8</formula>
      <formula>1</formula>
    </cfRule>
    <cfRule type="cellIs" dxfId="49" priority="72" operator="between">
      <formula>0.6</formula>
      <formula>0.79</formula>
    </cfRule>
    <cfRule type="cellIs" dxfId="48" priority="73" operator="between">
      <formula>0</formula>
      <formula>0.59</formula>
    </cfRule>
  </conditionalFormatting>
  <conditionalFormatting sqref="BU1">
    <cfRule type="cellIs" dxfId="47" priority="69" operator="between">
      <formula>1.01</formula>
      <formula>15</formula>
    </cfRule>
    <cfRule type="cellIs" dxfId="46" priority="70" operator="between">
      <formula>0.8</formula>
      <formula>1</formula>
    </cfRule>
  </conditionalFormatting>
  <conditionalFormatting sqref="BU2:BU12 CC2:CC12 CK2:CK12 CS2:CS12 DA2:DA12 DI2:DI12 DQ2:DQ12 DY2:DY12">
    <cfRule type="cellIs" dxfId="45" priority="64" operator="between">
      <formula>0.8</formula>
      <formula>1</formula>
    </cfRule>
    <cfRule type="cellIs" dxfId="44" priority="65" operator="between">
      <formula>1.01</formula>
      <formula>25</formula>
    </cfRule>
    <cfRule type="cellIs" dxfId="43" priority="66" operator="between">
      <formula>0.8</formula>
      <formula>1</formula>
    </cfRule>
    <cfRule type="cellIs" dxfId="42" priority="67" operator="between">
      <formula>0.6</formula>
      <formula>0.7999</formula>
    </cfRule>
    <cfRule type="cellIs" dxfId="41" priority="68" operator="between">
      <formula>0</formula>
      <formula>0.5999</formula>
    </cfRule>
  </conditionalFormatting>
  <conditionalFormatting sqref="BV2:BW12">
    <cfRule type="cellIs" dxfId="40" priority="17" operator="greaterThanOrEqual">
      <formula>1</formula>
    </cfRule>
  </conditionalFormatting>
  <conditionalFormatting sqref="CC1">
    <cfRule type="cellIs" dxfId="39" priority="50" operator="between">
      <formula>1.01</formula>
      <formula>15</formula>
    </cfRule>
    <cfRule type="cellIs" dxfId="38" priority="51" operator="between">
      <formula>0.8</formula>
      <formula>1</formula>
    </cfRule>
  </conditionalFormatting>
  <conditionalFormatting sqref="CD2:CD12">
    <cfRule type="cellIs" dxfId="37" priority="2" operator="equal">
      <formula>"N/A"</formula>
    </cfRule>
  </conditionalFormatting>
  <conditionalFormatting sqref="CD2:CE12">
    <cfRule type="cellIs" dxfId="36" priority="3" operator="greaterThanOrEqual">
      <formula>1</formula>
    </cfRule>
  </conditionalFormatting>
  <conditionalFormatting sqref="CK1">
    <cfRule type="cellIs" dxfId="35" priority="48" operator="between">
      <formula>1.01</formula>
      <formula>15</formula>
    </cfRule>
    <cfRule type="cellIs" dxfId="34" priority="49" operator="between">
      <formula>0.8</formula>
      <formula>1</formula>
    </cfRule>
  </conditionalFormatting>
  <conditionalFormatting sqref="CL6:CL8 CL10:CM10">
    <cfRule type="cellIs" dxfId="33" priority="13" operator="equal">
      <formula>"N/A"</formula>
    </cfRule>
  </conditionalFormatting>
  <conditionalFormatting sqref="CL2:CM2 CU2 DB2:DC2 DK2 DS2 DZ3 CE4:CE6 CE10 CE12 CL12:CM12 CU12 DB12:DC12 DJ12:DK12 DR12:DS12">
    <cfRule type="cellIs" dxfId="32" priority="47" operator="equal">
      <formula>"N/A"</formula>
    </cfRule>
  </conditionalFormatting>
  <conditionalFormatting sqref="CL2:CM12">
    <cfRule type="cellIs" dxfId="31" priority="4" operator="greaterThanOrEqual">
      <formula>1</formula>
    </cfRule>
  </conditionalFormatting>
  <conditionalFormatting sqref="CL4:CM4 CM5:CM8">
    <cfRule type="cellIs" dxfId="30" priority="44" operator="equal">
      <formula>"N/A"</formula>
    </cfRule>
  </conditionalFormatting>
  <conditionalFormatting sqref="CS1">
    <cfRule type="cellIs" dxfId="29" priority="45" operator="between">
      <formula>1.01</formula>
      <formula>15</formula>
    </cfRule>
    <cfRule type="cellIs" dxfId="28" priority="46" operator="between">
      <formula>0.8</formula>
      <formula>1</formula>
    </cfRule>
  </conditionalFormatting>
  <conditionalFormatting sqref="CT2:CU12">
    <cfRule type="cellIs" dxfId="27" priority="1" operator="greaterThanOrEqual">
      <formula>1</formula>
    </cfRule>
  </conditionalFormatting>
  <conditionalFormatting sqref="CU4:CU8 CU10">
    <cfRule type="cellIs" dxfId="26" priority="43" operator="equal">
      <formula>"N/A"</formula>
    </cfRule>
  </conditionalFormatting>
  <conditionalFormatting sqref="CV2:CV12 DD2:DD12 DL2:DL12 DT2:DT12">
    <cfRule type="cellIs" dxfId="25" priority="41" operator="equal">
      <formula>"N/A"</formula>
    </cfRule>
    <cfRule type="cellIs" dxfId="24" priority="42" operator="lessThanOrEqual">
      <formula>0.3099</formula>
    </cfRule>
  </conditionalFormatting>
  <conditionalFormatting sqref="DA1">
    <cfRule type="cellIs" dxfId="23" priority="39" operator="between">
      <formula>1.01</formula>
      <formula>15</formula>
    </cfRule>
    <cfRule type="cellIs" dxfId="22" priority="40" operator="between">
      <formula>0.8</formula>
      <formula>1</formula>
    </cfRule>
  </conditionalFormatting>
  <conditionalFormatting sqref="DB7:DB8">
    <cfRule type="cellIs" dxfId="21" priority="10" operator="equal">
      <formula>"N/A"</formula>
    </cfRule>
  </conditionalFormatting>
  <conditionalFormatting sqref="DB2:DC12">
    <cfRule type="cellIs" dxfId="20" priority="11" operator="greaterThanOrEqual">
      <formula>1</formula>
    </cfRule>
  </conditionalFormatting>
  <conditionalFormatting sqref="DB4:DC6">
    <cfRule type="cellIs" dxfId="19" priority="38" operator="equal">
      <formula>"N/A"</formula>
    </cfRule>
  </conditionalFormatting>
  <conditionalFormatting sqref="DB10:DC10">
    <cfRule type="cellIs" dxfId="18" priority="9" operator="equal">
      <formula>"N/A"</formula>
    </cfRule>
  </conditionalFormatting>
  <conditionalFormatting sqref="DC4 DC6:DC8">
    <cfRule type="cellIs" dxfId="17" priority="37" operator="equal">
      <formula>"N/A"</formula>
    </cfRule>
  </conditionalFormatting>
  <conditionalFormatting sqref="DI1">
    <cfRule type="cellIs" dxfId="16" priority="35" operator="between">
      <formula>1.01</formula>
      <formula>15</formula>
    </cfRule>
    <cfRule type="cellIs" dxfId="15" priority="36" operator="between">
      <formula>0.8</formula>
      <formula>1</formula>
    </cfRule>
  </conditionalFormatting>
  <conditionalFormatting sqref="DJ5:DJ6">
    <cfRule type="cellIs" dxfId="14" priority="32" operator="equal">
      <formula>"N/A"</formula>
    </cfRule>
  </conditionalFormatting>
  <conditionalFormatting sqref="DJ2:DK12">
    <cfRule type="cellIs" dxfId="13" priority="8" operator="greaterThanOrEqual">
      <formula>1</formula>
    </cfRule>
  </conditionalFormatting>
  <conditionalFormatting sqref="DJ4:DK4">
    <cfRule type="cellIs" dxfId="12" priority="31" operator="equal">
      <formula>"N/A"</formula>
    </cfRule>
  </conditionalFormatting>
  <conditionalFormatting sqref="DJ10:DK10">
    <cfRule type="cellIs" dxfId="11" priority="7" operator="equal">
      <formula>"N/A"</formula>
    </cfRule>
  </conditionalFormatting>
  <conditionalFormatting sqref="DK4:DK8">
    <cfRule type="cellIs" dxfId="10" priority="30" operator="equal">
      <formula>"N/A"</formula>
    </cfRule>
  </conditionalFormatting>
  <conditionalFormatting sqref="DQ1">
    <cfRule type="cellIs" dxfId="9" priority="33" operator="between">
      <formula>1.01</formula>
      <formula>15</formula>
    </cfRule>
    <cfRule type="cellIs" dxfId="8" priority="34" operator="between">
      <formula>0.8</formula>
      <formula>1</formula>
    </cfRule>
  </conditionalFormatting>
  <conditionalFormatting sqref="DR4:DR5">
    <cfRule type="cellIs" dxfId="7" priority="26" operator="equal">
      <formula>"N/A"</formula>
    </cfRule>
  </conditionalFormatting>
  <conditionalFormatting sqref="DR7:DR8">
    <cfRule type="cellIs" dxfId="6" priority="5" operator="equal">
      <formula>"N/A"</formula>
    </cfRule>
  </conditionalFormatting>
  <conditionalFormatting sqref="DR2:DS12">
    <cfRule type="cellIs" dxfId="5" priority="6" operator="greaterThanOrEqual">
      <formula>1</formula>
    </cfRule>
  </conditionalFormatting>
  <conditionalFormatting sqref="DS4:DS8">
    <cfRule type="cellIs" dxfId="4" priority="25" operator="equal">
      <formula>"N/A"</formula>
    </cfRule>
  </conditionalFormatting>
  <conditionalFormatting sqref="DS10">
    <cfRule type="cellIs" dxfId="3" priority="27" operator="equal">
      <formula>"N/A"</formula>
    </cfRule>
  </conditionalFormatting>
  <conditionalFormatting sqref="DY1">
    <cfRule type="cellIs" dxfId="2" priority="28" operator="between">
      <formula>1.01</formula>
      <formula>15</formula>
    </cfRule>
    <cfRule type="cellIs" dxfId="1" priority="29" operator="between">
      <formula>0.8</formula>
      <formula>1</formula>
    </cfRule>
  </conditionalFormatting>
  <conditionalFormatting sqref="DZ2:DZ3 DZ5:DZ6 DZ11">
    <cfRule type="cellIs" dxfId="0" priority="89" operator="greaterThanOrEqual">
      <formula>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16"/>
  <sheetViews>
    <sheetView tabSelected="1" topLeftCell="A5" workbookViewId="0">
      <pane ySplit="1" topLeftCell="A6" activePane="bottomLeft" state="frozen"/>
      <selection activeCell="A5" sqref="A5"/>
      <selection pane="bottomLeft" activeCell="A5" sqref="A5:XFD5"/>
    </sheetView>
  </sheetViews>
  <sheetFormatPr baseColWidth="10" defaultRowHeight="15" x14ac:dyDescent="0.25"/>
  <cols>
    <col min="1" max="1" width="2.140625" customWidth="1"/>
    <col min="2" max="2" width="8.42578125" customWidth="1"/>
    <col min="3" max="3" width="27.42578125" customWidth="1"/>
    <col min="4" max="4" width="12.42578125" customWidth="1"/>
    <col min="5" max="6" width="12.7109375" customWidth="1"/>
    <col min="7" max="8" width="14.140625" customWidth="1"/>
    <col min="9" max="10" width="15.42578125" customWidth="1"/>
    <col min="11" max="11" width="14.85546875" customWidth="1"/>
    <col min="12" max="12" width="14.7109375" customWidth="1"/>
    <col min="13" max="13" width="17.42578125" customWidth="1"/>
    <col min="14" max="14" width="16.5703125" customWidth="1"/>
    <col min="15" max="15" width="15.5703125" customWidth="1"/>
    <col min="16" max="18" width="14.42578125" customWidth="1"/>
    <col min="19" max="19" width="1.28515625" customWidth="1"/>
  </cols>
  <sheetData>
    <row r="1" spans="2:18" s="73" customFormat="1" x14ac:dyDescent="0.25"/>
    <row r="2" spans="2:18" s="73" customFormat="1" ht="40.5" customHeight="1" x14ac:dyDescent="0.25">
      <c r="D2" s="92" t="s">
        <v>304</v>
      </c>
      <c r="E2" s="92"/>
      <c r="F2" s="92"/>
      <c r="G2" s="92"/>
      <c r="H2" s="92"/>
      <c r="I2" s="92"/>
      <c r="J2" s="92"/>
      <c r="K2" s="92"/>
      <c r="L2" s="92"/>
      <c r="M2" s="92" t="s">
        <v>304</v>
      </c>
      <c r="N2" s="92"/>
      <c r="O2" s="92"/>
      <c r="P2" s="92"/>
      <c r="Q2" s="92"/>
      <c r="R2" s="92"/>
    </row>
    <row r="3" spans="2:18" s="73" customFormat="1" ht="26.25" customHeight="1" x14ac:dyDescent="0.25">
      <c r="D3" s="93" t="s">
        <v>305</v>
      </c>
      <c r="E3" s="93"/>
      <c r="F3" s="93"/>
      <c r="G3" s="93"/>
      <c r="H3" s="93"/>
      <c r="I3" s="93"/>
      <c r="J3" s="93"/>
      <c r="K3" s="93"/>
      <c r="L3" s="74"/>
      <c r="M3" s="93" t="s">
        <v>305</v>
      </c>
      <c r="N3" s="93"/>
      <c r="O3" s="93"/>
      <c r="P3" s="93"/>
      <c r="Q3" s="93"/>
      <c r="R3" s="93"/>
    </row>
    <row r="4" spans="2:18" s="73" customFormat="1" ht="35.25" customHeight="1" x14ac:dyDescent="0.25">
      <c r="D4" s="94" t="s">
        <v>306</v>
      </c>
      <c r="E4" s="94"/>
      <c r="F4" s="94"/>
      <c r="G4" s="94"/>
      <c r="H4" s="94"/>
      <c r="I4" s="94"/>
      <c r="J4" s="94"/>
      <c r="K4" s="94"/>
      <c r="M4" s="94" t="s">
        <v>306</v>
      </c>
      <c r="N4" s="94"/>
      <c r="O4" s="94"/>
      <c r="P4" s="94"/>
      <c r="Q4" s="94"/>
      <c r="R4" s="94"/>
    </row>
    <row r="5" spans="2:18" ht="71.25" customHeight="1" x14ac:dyDescent="0.25">
      <c r="B5" s="75" t="s">
        <v>115</v>
      </c>
      <c r="C5" s="75" t="s">
        <v>143</v>
      </c>
      <c r="D5" s="76" t="s">
        <v>282</v>
      </c>
      <c r="E5" s="77" t="s">
        <v>283</v>
      </c>
      <c r="F5" s="78" t="s">
        <v>284</v>
      </c>
      <c r="G5" s="78" t="s">
        <v>285</v>
      </c>
      <c r="H5" s="85" t="s">
        <v>307</v>
      </c>
      <c r="I5" s="78" t="s">
        <v>286</v>
      </c>
      <c r="J5" s="85" t="s">
        <v>308</v>
      </c>
      <c r="K5" s="78" t="s">
        <v>287</v>
      </c>
      <c r="L5" s="78" t="s">
        <v>288</v>
      </c>
      <c r="M5" s="78" t="s">
        <v>289</v>
      </c>
      <c r="N5" s="78" t="s">
        <v>290</v>
      </c>
      <c r="O5" s="78" t="s">
        <v>291</v>
      </c>
      <c r="P5" s="78" t="s">
        <v>292</v>
      </c>
      <c r="Q5" s="78" t="s">
        <v>293</v>
      </c>
      <c r="R5" s="78" t="s">
        <v>294</v>
      </c>
    </row>
    <row r="6" spans="2:18" ht="60.75" customHeight="1" x14ac:dyDescent="0.25">
      <c r="B6" s="84" t="s">
        <v>116</v>
      </c>
      <c r="C6" s="89" t="s">
        <v>117</v>
      </c>
      <c r="D6" s="90">
        <f>SUM(E6,F6,G6,I6,K6,L6,M6,N6,O6,P6,Q6,R6)</f>
        <v>848</v>
      </c>
      <c r="E6" s="84">
        <v>0</v>
      </c>
      <c r="F6" s="84">
        <v>84</v>
      </c>
      <c r="G6" s="84">
        <v>58</v>
      </c>
      <c r="H6" s="86">
        <f>+G6+(I6/4)</f>
        <v>76.5</v>
      </c>
      <c r="I6" s="84">
        <v>74</v>
      </c>
      <c r="J6" s="86">
        <f>+(I6/4)*3</f>
        <v>55.5</v>
      </c>
      <c r="K6" s="84">
        <v>100</v>
      </c>
      <c r="L6" s="84">
        <v>84</v>
      </c>
      <c r="M6" s="84">
        <v>78</v>
      </c>
      <c r="N6" s="84">
        <v>54</v>
      </c>
      <c r="O6" s="84">
        <v>100</v>
      </c>
      <c r="P6" s="84">
        <v>84</v>
      </c>
      <c r="Q6" s="84">
        <v>78</v>
      </c>
      <c r="R6" s="84">
        <v>54</v>
      </c>
    </row>
    <row r="7" spans="2:18" ht="55.5" customHeight="1" x14ac:dyDescent="0.25">
      <c r="B7" s="24" t="s">
        <v>105</v>
      </c>
      <c r="C7" s="23" t="s">
        <v>118</v>
      </c>
      <c r="D7" s="37">
        <f>SUM(E7,F7,G7,I7,K7,L7,M7,N7,O7,P7,Q7,R7)</f>
        <v>20</v>
      </c>
      <c r="E7" s="79">
        <v>0</v>
      </c>
      <c r="F7" s="79">
        <v>0</v>
      </c>
      <c r="G7" s="87">
        <v>0</v>
      </c>
      <c r="H7" s="82"/>
      <c r="I7" s="88">
        <v>7</v>
      </c>
      <c r="J7" s="87"/>
      <c r="K7" s="82">
        <v>0</v>
      </c>
      <c r="L7" s="82">
        <v>0</v>
      </c>
      <c r="M7" s="82">
        <v>0</v>
      </c>
      <c r="N7" s="82">
        <v>7</v>
      </c>
      <c r="O7" s="79">
        <v>0</v>
      </c>
      <c r="P7" s="79">
        <v>0</v>
      </c>
      <c r="Q7" s="79">
        <v>0</v>
      </c>
      <c r="R7" s="24">
        <v>6</v>
      </c>
    </row>
    <row r="8" spans="2:18" ht="95.25" customHeight="1" x14ac:dyDescent="0.25">
      <c r="B8" s="24" t="s">
        <v>107</v>
      </c>
      <c r="C8" s="23" t="s">
        <v>119</v>
      </c>
      <c r="D8" s="37" t="s">
        <v>223</v>
      </c>
      <c r="E8" s="79"/>
      <c r="F8" s="79"/>
      <c r="G8" s="87"/>
      <c r="H8" s="82" t="s">
        <v>197</v>
      </c>
      <c r="I8" s="87"/>
      <c r="J8" s="88" t="s">
        <v>196</v>
      </c>
      <c r="K8" s="88" t="s">
        <v>208</v>
      </c>
      <c r="L8" s="88" t="s">
        <v>209</v>
      </c>
      <c r="M8" s="88"/>
      <c r="N8" s="79"/>
      <c r="O8" s="79"/>
      <c r="P8" s="79"/>
      <c r="Q8" s="79"/>
      <c r="R8" s="79"/>
    </row>
    <row r="9" spans="2:18" ht="91.5" customHeight="1" x14ac:dyDescent="0.25">
      <c r="B9" s="24" t="s">
        <v>108</v>
      </c>
      <c r="C9" s="23" t="s">
        <v>120</v>
      </c>
      <c r="D9" s="37" t="s">
        <v>224</v>
      </c>
      <c r="E9" s="79"/>
      <c r="F9" s="79"/>
      <c r="G9" s="87"/>
      <c r="H9" s="82"/>
      <c r="I9" s="87"/>
      <c r="J9" s="88" t="s">
        <v>194</v>
      </c>
      <c r="K9" s="88" t="s">
        <v>219</v>
      </c>
      <c r="L9" s="88" t="s">
        <v>295</v>
      </c>
      <c r="M9" s="88"/>
      <c r="N9" s="24" t="s">
        <v>298</v>
      </c>
      <c r="O9" s="24" t="s">
        <v>195</v>
      </c>
      <c r="P9" s="79"/>
      <c r="Q9" s="79"/>
      <c r="R9" s="79"/>
    </row>
    <row r="10" spans="2:18" ht="78.75" customHeight="1" x14ac:dyDescent="0.25">
      <c r="B10" s="24" t="s">
        <v>121</v>
      </c>
      <c r="C10" s="23" t="s">
        <v>299</v>
      </c>
      <c r="D10" s="37" t="s">
        <v>245</v>
      </c>
      <c r="E10" s="79"/>
      <c r="F10" s="79"/>
      <c r="G10" s="79"/>
      <c r="H10" s="79"/>
      <c r="I10" s="79"/>
      <c r="J10" s="79"/>
      <c r="K10" s="79"/>
      <c r="L10" s="79"/>
      <c r="M10" s="88" t="s">
        <v>300</v>
      </c>
      <c r="N10" s="79"/>
      <c r="O10" s="24" t="s">
        <v>301</v>
      </c>
      <c r="P10" s="79"/>
      <c r="Q10" s="79"/>
      <c r="R10" s="79"/>
    </row>
    <row r="11" spans="2:18" ht="64.5" customHeight="1" x14ac:dyDescent="0.25">
      <c r="B11" s="24" t="s">
        <v>110</v>
      </c>
      <c r="C11" s="23" t="s">
        <v>123</v>
      </c>
      <c r="D11" s="37">
        <f>SUM(E11,F11,G11,I11,K11,L11,M11,N11,O11,P11,Q11,R11)</f>
        <v>7200000</v>
      </c>
      <c r="E11" s="81">
        <f>200000*3</f>
        <v>600000</v>
      </c>
      <c r="F11" s="82">
        <f>200000*3</f>
        <v>600000</v>
      </c>
      <c r="G11" s="91">
        <f>200000*2</f>
        <v>400000</v>
      </c>
      <c r="H11" s="83">
        <f>+G11+(I11/4)</f>
        <v>600000</v>
      </c>
      <c r="I11" s="91">
        <v>800000</v>
      </c>
      <c r="J11" s="83">
        <f t="shared" ref="J11:J14" si="0">+(I11/4)*3</f>
        <v>600000</v>
      </c>
      <c r="K11" s="82">
        <v>600000</v>
      </c>
      <c r="L11" s="82">
        <v>600000</v>
      </c>
      <c r="M11" s="82">
        <v>600000</v>
      </c>
      <c r="N11" s="24">
        <v>600000</v>
      </c>
      <c r="O11" s="24">
        <v>600000</v>
      </c>
      <c r="P11" s="24">
        <v>600000</v>
      </c>
      <c r="Q11" s="24">
        <v>600000</v>
      </c>
      <c r="R11" s="24">
        <v>600000</v>
      </c>
    </row>
    <row r="12" spans="2:18" ht="64.5" customHeight="1" x14ac:dyDescent="0.25">
      <c r="B12" s="24" t="s">
        <v>124</v>
      </c>
      <c r="C12" s="23" t="s">
        <v>125</v>
      </c>
      <c r="D12" s="37">
        <f>SUM(E12,F12,G12,I12,K12,L12,M12,N12,O12,P12,Q12,R12)</f>
        <v>170478</v>
      </c>
      <c r="E12" s="80">
        <v>0</v>
      </c>
      <c r="F12" s="82">
        <v>15498</v>
      </c>
      <c r="G12" s="91">
        <v>10332</v>
      </c>
      <c r="H12" s="83">
        <f>+G12+(I12/4)</f>
        <v>15498</v>
      </c>
      <c r="I12" s="91">
        <v>20664</v>
      </c>
      <c r="J12" s="83">
        <f t="shared" si="0"/>
        <v>15498</v>
      </c>
      <c r="K12" s="82">
        <v>15498</v>
      </c>
      <c r="L12" s="82">
        <v>15498</v>
      </c>
      <c r="M12" s="82">
        <v>15498</v>
      </c>
      <c r="N12" s="24">
        <v>15498</v>
      </c>
      <c r="O12" s="24">
        <v>15498</v>
      </c>
      <c r="P12" s="24">
        <v>15498</v>
      </c>
      <c r="Q12" s="24">
        <v>15498</v>
      </c>
      <c r="R12" s="24">
        <v>15498</v>
      </c>
    </row>
    <row r="13" spans="2:18" ht="64.5" customHeight="1" x14ac:dyDescent="0.25">
      <c r="B13" s="24" t="s">
        <v>126</v>
      </c>
      <c r="C13" s="23" t="s">
        <v>127</v>
      </c>
      <c r="D13" s="37">
        <f>SUM(E13,F13,G13,I13,K13,L13,M13,N13,O13,P13,Q13,R13)</f>
        <v>76800000</v>
      </c>
      <c r="E13" s="81">
        <v>6900000</v>
      </c>
      <c r="F13" s="82">
        <v>6900000</v>
      </c>
      <c r="G13" s="91">
        <f>1300000*2</f>
        <v>2600000</v>
      </c>
      <c r="H13" s="82">
        <f>+G13+(I13/4)</f>
        <v>3900000</v>
      </c>
      <c r="I13" s="91">
        <f>1300000*4</f>
        <v>5200000</v>
      </c>
      <c r="J13" s="83">
        <f t="shared" si="0"/>
        <v>3900000</v>
      </c>
      <c r="K13" s="82">
        <v>6900000</v>
      </c>
      <c r="L13" s="82">
        <v>6900000</v>
      </c>
      <c r="M13" s="82">
        <v>6900000</v>
      </c>
      <c r="N13" s="24">
        <v>6900000</v>
      </c>
      <c r="O13" s="24">
        <v>6900000</v>
      </c>
      <c r="P13" s="24">
        <v>6900000</v>
      </c>
      <c r="Q13" s="24">
        <v>6900000</v>
      </c>
      <c r="R13" s="24">
        <v>6900000</v>
      </c>
    </row>
    <row r="14" spans="2:18" ht="58.5" customHeight="1" x14ac:dyDescent="0.25">
      <c r="B14" s="24" t="s">
        <v>128</v>
      </c>
      <c r="C14" s="23" t="s">
        <v>129</v>
      </c>
      <c r="D14" s="37">
        <f>SUM(E14,F14,G14,I14,K14,L14,M14,N14,O14,P14,Q14,R14)</f>
        <v>720</v>
      </c>
      <c r="E14" s="81">
        <f>20*3</f>
        <v>60</v>
      </c>
      <c r="F14" s="82">
        <v>60</v>
      </c>
      <c r="G14" s="91">
        <v>40</v>
      </c>
      <c r="H14" s="82">
        <f>+G14+(I14/4)</f>
        <v>60</v>
      </c>
      <c r="I14" s="91">
        <v>80</v>
      </c>
      <c r="J14" s="83">
        <f t="shared" si="0"/>
        <v>60</v>
      </c>
      <c r="K14" s="82">
        <v>60</v>
      </c>
      <c r="L14" s="82">
        <v>60</v>
      </c>
      <c r="M14" s="82">
        <v>60</v>
      </c>
      <c r="N14" s="24">
        <v>60</v>
      </c>
      <c r="O14" s="24">
        <v>60</v>
      </c>
      <c r="P14" s="24">
        <v>60</v>
      </c>
      <c r="Q14" s="24">
        <v>60</v>
      </c>
      <c r="R14" s="24">
        <v>60</v>
      </c>
    </row>
    <row r="15" spans="2:18" ht="53.25" customHeight="1" x14ac:dyDescent="0.25">
      <c r="B15" s="24" t="s">
        <v>130</v>
      </c>
      <c r="C15" s="23" t="s">
        <v>131</v>
      </c>
      <c r="D15" s="37">
        <f>SUM(E15,F15,G15,I15,K15,L15,M15,N15,O15,P15,Q15,R15)</f>
        <v>4</v>
      </c>
      <c r="E15" s="79">
        <v>0</v>
      </c>
      <c r="F15" s="79">
        <v>0</v>
      </c>
      <c r="G15" s="79">
        <v>0</v>
      </c>
      <c r="H15" s="82">
        <v>1</v>
      </c>
      <c r="I15" s="79">
        <v>0</v>
      </c>
      <c r="J15" s="79">
        <v>0</v>
      </c>
      <c r="K15" s="82">
        <v>1</v>
      </c>
      <c r="L15" s="79">
        <v>0</v>
      </c>
      <c r="M15" s="82">
        <v>1</v>
      </c>
      <c r="N15" s="79">
        <v>0</v>
      </c>
      <c r="O15" s="24">
        <v>1</v>
      </c>
      <c r="P15" s="79">
        <v>0</v>
      </c>
      <c r="Q15" s="24">
        <v>1</v>
      </c>
      <c r="R15" s="79">
        <v>0</v>
      </c>
    </row>
    <row r="16" spans="2:18" ht="74.25" customHeight="1" x14ac:dyDescent="0.25">
      <c r="B16" s="24" t="s">
        <v>112</v>
      </c>
      <c r="C16" s="23" t="s">
        <v>132</v>
      </c>
      <c r="D16" s="37" t="s">
        <v>245</v>
      </c>
      <c r="E16" s="79"/>
      <c r="F16" s="79"/>
      <c r="G16" s="79"/>
      <c r="H16" s="79"/>
      <c r="I16" s="79"/>
      <c r="J16" s="79"/>
      <c r="K16" s="79"/>
      <c r="L16" s="79"/>
      <c r="M16" s="88" t="s">
        <v>243</v>
      </c>
      <c r="N16" s="79"/>
      <c r="O16" s="24" t="s">
        <v>242</v>
      </c>
      <c r="P16" s="79"/>
      <c r="Q16" s="79"/>
      <c r="R16" s="79"/>
    </row>
  </sheetData>
  <mergeCells count="6">
    <mergeCell ref="M2:R2"/>
    <mergeCell ref="M3:R3"/>
    <mergeCell ref="M4:R4"/>
    <mergeCell ref="D3:K3"/>
    <mergeCell ref="D4:K4"/>
    <mergeCell ref="D2:L2"/>
  </mergeCells>
  <printOptions horizontalCentered="1"/>
  <pageMargins left="0.59" right="0" top="0.98425196850393704" bottom="0.3937007874015748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Original</vt:lpstr>
      <vt:lpstr>DServPM PMD 13Mar25</vt:lpstr>
      <vt:lpstr>Metas 13Mar25</vt:lpstr>
      <vt:lpstr>'Metas 13Mar25'!Área_de_impresión</vt:lpstr>
      <vt:lpstr>'Metas 13Mar25'!Títulos_a_imprimir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 Planeacion</dc:creator>
  <cp:lastModifiedBy>Raul Castañeda</cp:lastModifiedBy>
  <cp:lastPrinted>2025-03-13T20:36:03Z</cp:lastPrinted>
  <dcterms:created xsi:type="dcterms:W3CDTF">2025-01-13T18:33:13Z</dcterms:created>
  <dcterms:modified xsi:type="dcterms:W3CDTF">2026-07-13T14:37:35Z</dcterms:modified>
</cp:coreProperties>
</file>