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6810" activeTab="4"/>
  </bookViews>
  <sheets>
    <sheet name="FORMULAS" sheetId="1" r:id="rId1"/>
    <sheet name="PARAMETROS" sheetId="3" r:id="rId2"/>
    <sheet name="TCA" sheetId="4" r:id="rId3"/>
    <sheet name="RS" sheetId="2" r:id="rId4"/>
    <sheet name="CalculoACB" sheetId="6" r:id="rId5"/>
  </sheets>
  <externalReferences>
    <externalReference r:id="rId6"/>
  </externalReferences>
  <calcPr calcId="144525"/>
</workbook>
</file>

<file path=xl/sharedStrings.xml><?xml version="1.0" encoding="utf-8"?>
<sst xmlns="http://schemas.openxmlformats.org/spreadsheetml/2006/main" count="293" uniqueCount="88">
  <si>
    <t>METODOLOGÍA PARA EL CÁLCULO DE EMISIONES DE METANO PROVENIENTES DE LA DISPOSICIÓN FINAL DE RESIDUOS SÓLIDOS URBANOS</t>
  </si>
  <si>
    <t>Sin Relleno</t>
  </si>
  <si>
    <t>Con Relleno</t>
  </si>
  <si>
    <t>Ecuación 3</t>
  </si>
  <si>
    <t>Ecuación 11</t>
  </si>
  <si>
    <t>Masa de Metano emitido</t>
  </si>
  <si>
    <t>Emisiones de CH4T</t>
  </si>
  <si>
    <t>Emisiones de metano en CO2 equivalente.</t>
  </si>
  <si>
    <t>Emisiones de CH4 en CO2e</t>
  </si>
  <si>
    <t>(depende de Ecuación 5)</t>
  </si>
  <si>
    <t>(depende de Ecuación 3)</t>
  </si>
  <si>
    <t>OX 0.1</t>
  </si>
  <si>
    <t>PCGmetano=28</t>
  </si>
  <si>
    <t>Ecuación 5</t>
  </si>
  <si>
    <t>Ecuación 12</t>
  </si>
  <si>
    <t>Metano generado a partir de CODDm en descomposición</t>
  </si>
  <si>
    <t>CH4 generado j,T</t>
  </si>
  <si>
    <t>Emisiones de óxido nitroso en CO2 equivalente.</t>
  </si>
  <si>
    <t>Emisiones de N2O en CO2e</t>
  </si>
  <si>
    <t>(depende de Ecuación 6)</t>
  </si>
  <si>
    <t>PCGoxidoN=265</t>
  </si>
  <si>
    <t>Ecuación 6</t>
  </si>
  <si>
    <t>CODDm descompuesto durante el año T.</t>
  </si>
  <si>
    <t>CODDm descomp j,T</t>
  </si>
  <si>
    <t>(depende de Ecuación 8 y 9)</t>
  </si>
  <si>
    <t>Ecuación 8</t>
  </si>
  <si>
    <t>CODDm descompuesto durante el año de la disposición</t>
  </si>
  <si>
    <t>CODDm dec j,T</t>
  </si>
  <si>
    <t>(depende de Ecuación 10)</t>
  </si>
  <si>
    <t>Ecuación 9</t>
  </si>
  <si>
    <t>CODDm acumulado al término del año T.</t>
  </si>
  <si>
    <t>CODDma j,T</t>
  </si>
  <si>
    <t>(depende de Ecuación 7)</t>
  </si>
  <si>
    <t>Ecuación 10</t>
  </si>
  <si>
    <t>CODD calculado a partir de los datos sobre disposición
de residuos.</t>
  </si>
  <si>
    <t>CODDmdj,T</t>
  </si>
  <si>
    <t>Cj</t>
  </si>
  <si>
    <t>PARAMETROS</t>
  </si>
  <si>
    <t>Valores COD por categoría (Tabla 6)</t>
  </si>
  <si>
    <t xml:space="preserve">Categoría de residuos j </t>
  </si>
  <si>
    <t>Comida</t>
  </si>
  <si>
    <t>Jardín</t>
  </si>
  <si>
    <t>Papel</t>
  </si>
  <si>
    <t xml:space="preserve">  Madera y paja</t>
  </si>
  <si>
    <t>Textiles</t>
  </si>
  <si>
    <t>Pañales</t>
  </si>
  <si>
    <t>Valor</t>
  </si>
  <si>
    <t>Composición de RSU</t>
  </si>
  <si>
    <t>Caracterización RSU</t>
  </si>
  <si>
    <t>Cj/100</t>
  </si>
  <si>
    <t>Tabla 4. Valores de la constante de descomposición (kj) por categoría de residuos j y entidad federativa</t>
  </si>
  <si>
    <t>k1: Comida</t>
  </si>
  <si>
    <t xml:space="preserve">k2:Jardín </t>
  </si>
  <si>
    <t xml:space="preserve">k3:Papel </t>
  </si>
  <si>
    <t xml:space="preserve">k4:Madera y paja </t>
  </si>
  <si>
    <t>k5:Textiles</t>
  </si>
  <si>
    <t>k6:Pañales</t>
  </si>
  <si>
    <t>Chihuahua</t>
  </si>
  <si>
    <t>Potencial de Calentamiento Global</t>
  </si>
  <si>
    <r>
      <rPr>
        <b/>
        <sz val="10"/>
        <color rgb="FF2F2F2F"/>
        <rFont val="Calibri"/>
        <charset val="134"/>
        <scheme val="minor"/>
      </rPr>
      <t>VII.</t>
    </r>
    <r>
      <rPr>
        <sz val="10"/>
        <color rgb="FF2F2F2F"/>
        <rFont val="Calibri"/>
        <charset val="134"/>
        <scheme val="minor"/>
      </rPr>
      <t>   </t>
    </r>
    <r>
      <rPr>
        <b/>
        <sz val="10"/>
        <color rgb="FF2F2F2F"/>
        <rFont val="Calibri"/>
        <charset val="134"/>
        <scheme val="minor"/>
      </rPr>
      <t>Metano (CH4):</t>
    </r>
  </si>
  <si>
    <r>
      <rPr>
        <b/>
        <sz val="10"/>
        <color rgb="FF2F2F2F"/>
        <rFont val="Calibri"/>
        <charset val="134"/>
        <scheme val="minor"/>
      </rPr>
      <t>VIII.</t>
    </r>
    <r>
      <rPr>
        <sz val="10"/>
        <color rgb="FF2F2F2F"/>
        <rFont val="Calibri"/>
        <charset val="134"/>
        <scheme val="minor"/>
      </rPr>
      <t>  </t>
    </r>
    <r>
      <rPr>
        <b/>
        <sz val="10"/>
        <color rgb="FF2F2F2F"/>
        <rFont val="Calibri"/>
        <charset val="134"/>
        <scheme val="minor"/>
      </rPr>
      <t>Óxido nitroso (N2O):</t>
    </r>
  </si>
  <si>
    <t>Fuente: ACUERDO que establece los gases o compuestos de efecto invernadero que se agrupan para efectos de reporte de emisiones, así como sus potenciales de calentamiento. (DOF 14/08/2015) https://www.dof.gob.mx/nota_detalle.php?codigo=5404077&amp;fecha=14/08/2015#gsc.tab=0</t>
  </si>
  <si>
    <t>Emisiones de CH4T (TCA)</t>
  </si>
  <si>
    <t>Emisiones de metano en CO2 equivalente (TCA)</t>
  </si>
  <si>
    <t>Fuente: INECC, 2020, METODOLOGÍA PARA EL CÁLCULO DE EMISIONES DE GASES DE EFECTO INVERNADERO GENERADO POR RESIDUOS SÓLIDOS URBANOS EN SITIOS DE DISPOSICIÓN FINAL</t>
  </si>
  <si>
    <t>Madera y paja</t>
  </si>
  <si>
    <t>Total de CH4 generado</t>
  </si>
  <si>
    <t>RS Total 
(Tiradero a Cielo Abierto)</t>
  </si>
  <si>
    <t>CODDm rem j,T</t>
  </si>
  <si>
    <t>t</t>
  </si>
  <si>
    <t>Año</t>
  </si>
  <si>
    <t>Toneladas</t>
  </si>
  <si>
    <t>Ecuación 7</t>
  </si>
  <si>
    <t>Emisiones de CH4T (RS)</t>
  </si>
  <si>
    <t>Emisiones de metano en CO2 equivalente (RS)</t>
  </si>
  <si>
    <t>Total de CH generado</t>
  </si>
  <si>
    <t>RS Total 
(Relleno Sanitario)</t>
  </si>
  <si>
    <r>
      <rPr>
        <b/>
        <sz val="8"/>
        <color rgb="FFFFFFFF"/>
        <rFont val="Arial"/>
        <charset val="134"/>
      </rPr>
      <t>CH</t>
    </r>
    <r>
      <rPr>
        <b/>
        <vertAlign val="subscript"/>
        <sz val="8"/>
        <color rgb="FFFFFFFF"/>
        <rFont val="Arial"/>
        <charset val="134"/>
      </rPr>
      <t>4</t>
    </r>
    <r>
      <rPr>
        <b/>
        <sz val="8"/>
        <color rgb="FFFFFFFF"/>
        <rFont val="Arial"/>
        <charset val="134"/>
      </rPr>
      <t xml:space="preserve"> generado en TCA</t>
    </r>
  </si>
  <si>
    <r>
      <rPr>
        <b/>
        <sz val="8"/>
        <color rgb="FFFFFFFF"/>
        <rFont val="Arial"/>
        <charset val="134"/>
      </rPr>
      <t>CH</t>
    </r>
    <r>
      <rPr>
        <b/>
        <vertAlign val="subscript"/>
        <sz val="8"/>
        <color rgb="FFFFFFFF"/>
        <rFont val="Arial"/>
        <charset val="134"/>
      </rPr>
      <t>4</t>
    </r>
    <r>
      <rPr>
        <b/>
        <sz val="8"/>
        <color rgb="FFFFFFFF"/>
        <rFont val="Arial"/>
        <charset val="134"/>
      </rPr>
      <t xml:space="preserve"> generado en Relleno Sanitario</t>
    </r>
  </si>
  <si>
    <r>
      <rPr>
        <b/>
        <sz val="8"/>
        <color rgb="FFFFFFFF"/>
        <rFont val="Arial"/>
        <charset val="134"/>
      </rPr>
      <t>CH</t>
    </r>
    <r>
      <rPr>
        <b/>
        <vertAlign val="subscript"/>
        <sz val="8"/>
        <color rgb="FFFFFFFF"/>
        <rFont val="Arial"/>
        <charset val="134"/>
      </rPr>
      <t>4</t>
    </r>
    <r>
      <rPr>
        <b/>
        <sz val="8"/>
        <color rgb="FFFFFFFF"/>
        <rFont val="Arial"/>
        <charset val="134"/>
      </rPr>
      <t xml:space="preserve"> evitado</t>
    </r>
  </si>
  <si>
    <t>Emisiones de metano evitadas en CO2 equivalente</t>
  </si>
  <si>
    <t>(Ton/año)</t>
  </si>
  <si>
    <t>A</t>
  </si>
  <si>
    <t>B</t>
  </si>
  <si>
    <t>B-A</t>
  </si>
  <si>
    <t>D</t>
  </si>
  <si>
    <t xml:space="preserve">Total </t>
  </si>
  <si>
    <t>Con Relleno Sanitario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</si>
</sst>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-* #,##0.00_-;\-* #,##0.00_-;_-* &quot;-&quot;??_-;_-@_-"/>
    <numFmt numFmtId="177" formatCode="_ * #,##0_ ;_ * \-#,##0_ ;_ * &quot;-&quot;_ ;_ @_ "/>
    <numFmt numFmtId="178" formatCode="_-* #,##0_-;\-* #,##0_-;_-* &quot;-&quot;??_-;_-@_-"/>
  </numFmts>
  <fonts count="34">
    <font>
      <sz val="11"/>
      <color theme="1"/>
      <name val="Calibri"/>
      <charset val="134"/>
      <scheme val="minor"/>
    </font>
    <font>
      <b/>
      <sz val="8"/>
      <color rgb="FFFFFFFF"/>
      <name val="Arial"/>
      <charset val="134"/>
    </font>
    <font>
      <sz val="8"/>
      <color rgb="FF000000"/>
      <name val="Arial"/>
      <charset val="134"/>
    </font>
    <font>
      <b/>
      <sz val="8"/>
      <color rgb="FF000000"/>
      <name val="Arial"/>
      <charset val="134"/>
    </font>
    <font>
      <b/>
      <sz val="11"/>
      <color theme="1"/>
      <name val="Calibri"/>
      <charset val="134"/>
      <scheme val="minor"/>
    </font>
    <font>
      <sz val="11"/>
      <color theme="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b/>
      <sz val="10"/>
      <color rgb="FF2F2F2F"/>
      <name val="Calibri"/>
      <charset val="134"/>
      <scheme val="minor"/>
    </font>
    <font>
      <sz val="10"/>
      <color theme="1"/>
      <name val="Calibri"/>
      <charset val="134"/>
      <scheme val="minor"/>
    </font>
    <font>
      <sz val="8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color theme="1"/>
      <name val="Calibri"/>
      <charset val="134"/>
      <scheme val="minor"/>
    </font>
    <font>
      <b/>
      <vertAlign val="subscript"/>
      <sz val="8"/>
      <color rgb="FFFFFFFF"/>
      <name val="Arial"/>
      <charset val="134"/>
    </font>
    <font>
      <sz val="10"/>
      <color rgb="FF2F2F2F"/>
      <name val="Calibri"/>
      <charset val="134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/>
    <xf numFmtId="44" fontId="11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7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13" borderId="1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4" borderId="17" applyNumberFormat="0" applyAlignment="0" applyProtection="0">
      <alignment vertical="center"/>
    </xf>
    <xf numFmtId="0" fontId="21" fillId="15" borderId="18" applyNumberFormat="0" applyAlignment="0" applyProtection="0">
      <alignment vertical="center"/>
    </xf>
    <xf numFmtId="0" fontId="22" fillId="15" borderId="17" applyNumberFormat="0" applyAlignment="0" applyProtection="0">
      <alignment vertical="center"/>
    </xf>
    <xf numFmtId="0" fontId="23" fillId="16" borderId="19" applyNumberFormat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1" fillId="0" borderId="0"/>
  </cellStyleXfs>
  <cellXfs count="10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4" xfId="1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4" fontId="3" fillId="3" borderId="4" xfId="0" applyNumberFormat="1" applyFont="1" applyFill="1" applyBorder="1" applyAlignment="1">
      <alignment horizontal="center" vertical="center"/>
    </xf>
    <xf numFmtId="0" fontId="4" fillId="0" borderId="0" xfId="0" applyFont="1"/>
    <xf numFmtId="0" fontId="4" fillId="0" borderId="8" xfId="0" applyFont="1" applyBorder="1" applyAlignment="1">
      <alignment horizontal="center" wrapText="1"/>
    </xf>
    <xf numFmtId="0" fontId="4" fillId="0" borderId="8" xfId="0" applyFont="1" applyBorder="1"/>
    <xf numFmtId="176" fontId="0" fillId="4" borderId="8" xfId="1" applyFont="1" applyFill="1" applyBorder="1" applyAlignment="1"/>
    <xf numFmtId="176" fontId="5" fillId="5" borderId="8" xfId="1" applyFont="1" applyFill="1" applyBorder="1" applyAlignment="1"/>
    <xf numFmtId="176" fontId="5" fillId="6" borderId="8" xfId="1" applyFont="1" applyFill="1" applyBorder="1" applyAlignment="1"/>
    <xf numFmtId="176" fontId="5" fillId="7" borderId="8" xfId="1" applyFont="1" applyFill="1" applyBorder="1" applyAlignment="1"/>
    <xf numFmtId="176" fontId="5" fillId="8" borderId="8" xfId="1" applyFont="1" applyFill="1" applyBorder="1" applyAlignment="1"/>
    <xf numFmtId="0" fontId="0" fillId="0" borderId="8" xfId="0" applyBorder="1"/>
    <xf numFmtId="178" fontId="0" fillId="0" borderId="8" xfId="1" applyNumberFormat="1" applyFont="1" applyFill="1" applyBorder="1"/>
    <xf numFmtId="176" fontId="0" fillId="0" borderId="8" xfId="1" applyFont="1" applyBorder="1"/>
    <xf numFmtId="176" fontId="5" fillId="9" borderId="8" xfId="1" applyFont="1" applyFill="1" applyBorder="1" applyAlignment="1"/>
    <xf numFmtId="176" fontId="6" fillId="10" borderId="8" xfId="1" applyFont="1" applyFill="1" applyBorder="1" applyAlignment="1">
      <alignment wrapText="1"/>
    </xf>
    <xf numFmtId="0" fontId="0" fillId="4" borderId="8" xfId="0" applyFill="1" applyBorder="1"/>
    <xf numFmtId="0" fontId="5" fillId="5" borderId="8" xfId="0" applyFont="1" applyFill="1" applyBorder="1"/>
    <xf numFmtId="0" fontId="5" fillId="6" borderId="8" xfId="0" applyFont="1" applyFill="1" applyBorder="1"/>
    <xf numFmtId="0" fontId="5" fillId="7" borderId="8" xfId="0" applyFont="1" applyFill="1" applyBorder="1"/>
    <xf numFmtId="0" fontId="5" fillId="8" borderId="8" xfId="0" applyFont="1" applyFill="1" applyBorder="1"/>
    <xf numFmtId="0" fontId="4" fillId="4" borderId="8" xfId="0" applyFont="1" applyFill="1" applyBorder="1" applyAlignment="1">
      <alignment horizontal="center" wrapText="1"/>
    </xf>
    <xf numFmtId="0" fontId="6" fillId="5" borderId="8" xfId="0" applyFont="1" applyFill="1" applyBorder="1" applyAlignment="1">
      <alignment horizontal="center" wrapText="1"/>
    </xf>
    <xf numFmtId="0" fontId="6" fillId="6" borderId="8" xfId="0" applyFont="1" applyFill="1" applyBorder="1" applyAlignment="1">
      <alignment horizontal="center" wrapText="1"/>
    </xf>
    <xf numFmtId="0" fontId="6" fillId="7" borderId="8" xfId="0" applyFont="1" applyFill="1" applyBorder="1" applyAlignment="1">
      <alignment horizontal="center" wrapText="1"/>
    </xf>
    <xf numFmtId="0" fontId="6" fillId="8" borderId="8" xfId="0" applyFont="1" applyFill="1" applyBorder="1" applyAlignment="1">
      <alignment horizontal="center" wrapText="1"/>
    </xf>
    <xf numFmtId="0" fontId="4" fillId="4" borderId="8" xfId="0" applyFont="1" applyFill="1" applyBorder="1" applyAlignment="1">
      <alignment horizontal="center"/>
    </xf>
    <xf numFmtId="0" fontId="6" fillId="5" borderId="8" xfId="0" applyFont="1" applyFill="1" applyBorder="1"/>
    <xf numFmtId="0" fontId="6" fillId="6" borderId="8" xfId="0" applyFont="1" applyFill="1" applyBorder="1"/>
    <xf numFmtId="0" fontId="6" fillId="7" borderId="8" xfId="0" applyFont="1" applyFill="1" applyBorder="1"/>
    <xf numFmtId="0" fontId="6" fillId="8" borderId="8" xfId="0" applyFont="1" applyFill="1" applyBorder="1"/>
    <xf numFmtId="176" fontId="0" fillId="0" borderId="0" xfId="1" applyFont="1"/>
    <xf numFmtId="0" fontId="5" fillId="9" borderId="8" xfId="0" applyFont="1" applyFill="1" applyBorder="1"/>
    <xf numFmtId="0" fontId="6" fillId="10" borderId="9" xfId="0" applyFont="1" applyFill="1" applyBorder="1" applyAlignment="1">
      <alignment horizontal="center" wrapText="1"/>
    </xf>
    <xf numFmtId="0" fontId="6" fillId="9" borderId="8" xfId="0" applyFont="1" applyFill="1" applyBorder="1" applyAlignment="1">
      <alignment horizontal="center" wrapText="1"/>
    </xf>
    <xf numFmtId="0" fontId="6" fillId="9" borderId="8" xfId="0" applyFont="1" applyFill="1" applyBorder="1"/>
    <xf numFmtId="0" fontId="6" fillId="11" borderId="10" xfId="0" applyFont="1" applyFill="1" applyBorder="1" applyAlignment="1">
      <alignment horizontal="center"/>
    </xf>
    <xf numFmtId="176" fontId="4" fillId="0" borderId="0" xfId="1" applyFont="1"/>
    <xf numFmtId="0" fontId="6" fillId="11" borderId="8" xfId="0" applyFont="1" applyFill="1" applyBorder="1" applyAlignment="1">
      <alignment horizontal="center" wrapText="1"/>
    </xf>
    <xf numFmtId="176" fontId="4" fillId="0" borderId="8" xfId="1" applyFont="1" applyBorder="1"/>
    <xf numFmtId="176" fontId="0" fillId="4" borderId="8" xfId="1" applyFont="1" applyFill="1" applyBorder="1" applyAlignment="1">
      <alignment horizontal="center"/>
    </xf>
    <xf numFmtId="0" fontId="4" fillId="0" borderId="8" xfId="0" applyFont="1" applyBorder="1" applyAlignment="1">
      <alignment wrapText="1"/>
    </xf>
    <xf numFmtId="176" fontId="4" fillId="4" borderId="8" xfId="1" applyFont="1" applyFill="1" applyBorder="1" applyAlignment="1">
      <alignment horizontal="center" wrapText="1"/>
    </xf>
    <xf numFmtId="176" fontId="4" fillId="4" borderId="8" xfId="1" applyFont="1" applyFill="1" applyBorder="1" applyAlignment="1">
      <alignment horizontal="center"/>
    </xf>
    <xf numFmtId="176" fontId="5" fillId="5" borderId="8" xfId="1" applyFont="1" applyFill="1" applyBorder="1" applyAlignment="1">
      <alignment horizontal="center"/>
    </xf>
    <xf numFmtId="176" fontId="5" fillId="6" borderId="8" xfId="1" applyFont="1" applyFill="1" applyBorder="1" applyAlignment="1">
      <alignment horizontal="center"/>
    </xf>
    <xf numFmtId="176" fontId="6" fillId="5" borderId="8" xfId="1" applyFont="1" applyFill="1" applyBorder="1" applyAlignment="1">
      <alignment horizontal="center" wrapText="1"/>
    </xf>
    <xf numFmtId="176" fontId="6" fillId="6" borderId="8" xfId="1" applyFont="1" applyFill="1" applyBorder="1" applyAlignment="1">
      <alignment horizontal="center" wrapText="1"/>
    </xf>
    <xf numFmtId="176" fontId="6" fillId="5" borderId="8" xfId="1" applyFont="1" applyFill="1" applyBorder="1"/>
    <xf numFmtId="176" fontId="6" fillId="5" borderId="8" xfId="1" applyFont="1" applyFill="1" applyBorder="1" applyAlignment="1">
      <alignment horizontal="center"/>
    </xf>
    <xf numFmtId="176" fontId="6" fillId="6" borderId="8" xfId="1" applyFont="1" applyFill="1" applyBorder="1"/>
    <xf numFmtId="176" fontId="5" fillId="7" borderId="8" xfId="1" applyFont="1" applyFill="1" applyBorder="1" applyAlignment="1">
      <alignment horizontal="center"/>
    </xf>
    <xf numFmtId="176" fontId="6" fillId="7" borderId="8" xfId="1" applyFont="1" applyFill="1" applyBorder="1" applyAlignment="1">
      <alignment horizontal="center" wrapText="1"/>
    </xf>
    <xf numFmtId="176" fontId="6" fillId="6" borderId="8" xfId="1" applyFont="1" applyFill="1" applyBorder="1" applyAlignment="1">
      <alignment horizontal="center"/>
    </xf>
    <xf numFmtId="176" fontId="6" fillId="7" borderId="8" xfId="1" applyFont="1" applyFill="1" applyBorder="1"/>
    <xf numFmtId="176" fontId="6" fillId="7" borderId="8" xfId="1" applyFont="1" applyFill="1" applyBorder="1" applyAlignment="1">
      <alignment horizontal="center"/>
    </xf>
    <xf numFmtId="176" fontId="5" fillId="8" borderId="8" xfId="1" applyFont="1" applyFill="1" applyBorder="1" applyAlignment="1">
      <alignment horizontal="center"/>
    </xf>
    <xf numFmtId="176" fontId="6" fillId="8" borderId="8" xfId="1" applyFont="1" applyFill="1" applyBorder="1" applyAlignment="1">
      <alignment horizontal="center" wrapText="1"/>
    </xf>
    <xf numFmtId="176" fontId="6" fillId="8" borderId="8" xfId="1" applyFont="1" applyFill="1" applyBorder="1"/>
    <xf numFmtId="176" fontId="6" fillId="8" borderId="8" xfId="1" applyFont="1" applyFill="1" applyBorder="1" applyAlignment="1">
      <alignment horizontal="center"/>
    </xf>
    <xf numFmtId="176" fontId="5" fillId="9" borderId="8" xfId="1" applyFont="1" applyFill="1" applyBorder="1" applyAlignment="1">
      <alignment horizontal="center"/>
    </xf>
    <xf numFmtId="176" fontId="6" fillId="10" borderId="9" xfId="1" applyFont="1" applyFill="1" applyBorder="1" applyAlignment="1">
      <alignment wrapText="1"/>
    </xf>
    <xf numFmtId="176" fontId="6" fillId="9" borderId="8" xfId="1" applyFont="1" applyFill="1" applyBorder="1" applyAlignment="1">
      <alignment horizontal="center" wrapText="1"/>
    </xf>
    <xf numFmtId="176" fontId="6" fillId="9" borderId="8" xfId="1" applyFont="1" applyFill="1" applyBorder="1"/>
    <xf numFmtId="176" fontId="6" fillId="9" borderId="8" xfId="1" applyFont="1" applyFill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6" fillId="11" borderId="11" xfId="0" applyFont="1" applyFill="1" applyBorder="1" applyAlignment="1">
      <alignment horizontal="center" wrapText="1"/>
    </xf>
    <xf numFmtId="0" fontId="6" fillId="11" borderId="12" xfId="0" applyFont="1" applyFill="1" applyBorder="1" applyAlignment="1">
      <alignment horizontal="center" wrapText="1"/>
    </xf>
    <xf numFmtId="0" fontId="0" fillId="4" borderId="8" xfId="0" applyFill="1" applyBorder="1" applyAlignment="1">
      <alignment horizontal="center"/>
    </xf>
    <xf numFmtId="176" fontId="0" fillId="0" borderId="0" xfId="0" applyNumberFormat="1"/>
    <xf numFmtId="0" fontId="5" fillId="5" borderId="8" xfId="0" applyFont="1" applyFill="1" applyBorder="1" applyAlignment="1">
      <alignment horizontal="center"/>
    </xf>
    <xf numFmtId="0" fontId="6" fillId="5" borderId="8" xfId="0" applyFont="1" applyFill="1" applyBorder="1" applyAlignment="1">
      <alignment horizontal="center"/>
    </xf>
    <xf numFmtId="0" fontId="5" fillId="6" borderId="8" xfId="0" applyFont="1" applyFill="1" applyBorder="1" applyAlignment="1">
      <alignment horizontal="center"/>
    </xf>
    <xf numFmtId="0" fontId="5" fillId="7" borderId="8" xfId="0" applyFont="1" applyFill="1" applyBorder="1" applyAlignment="1">
      <alignment horizontal="center"/>
    </xf>
    <xf numFmtId="0" fontId="6" fillId="6" borderId="8" xfId="0" applyFont="1" applyFill="1" applyBorder="1" applyAlignment="1">
      <alignment horizontal="center"/>
    </xf>
    <xf numFmtId="0" fontId="5" fillId="8" borderId="8" xfId="0" applyFont="1" applyFill="1" applyBorder="1" applyAlignment="1">
      <alignment horizontal="center"/>
    </xf>
    <xf numFmtId="0" fontId="6" fillId="7" borderId="8" xfId="0" applyFont="1" applyFill="1" applyBorder="1" applyAlignment="1">
      <alignment horizontal="center"/>
    </xf>
    <xf numFmtId="0" fontId="6" fillId="8" borderId="8" xfId="0" applyFont="1" applyFill="1" applyBorder="1" applyAlignment="1">
      <alignment horizontal="center"/>
    </xf>
    <xf numFmtId="0" fontId="5" fillId="9" borderId="8" xfId="0" applyFont="1" applyFill="1" applyBorder="1" applyAlignment="1">
      <alignment horizontal="center"/>
    </xf>
    <xf numFmtId="0" fontId="6" fillId="9" borderId="8" xfId="0" applyFont="1" applyFill="1" applyBorder="1" applyAlignment="1">
      <alignment horizontal="center"/>
    </xf>
    <xf numFmtId="0" fontId="6" fillId="12" borderId="8" xfId="0" applyFont="1" applyFill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12" borderId="10" xfId="0" applyFont="1" applyFill="1" applyBorder="1" applyAlignment="1">
      <alignment horizontal="center"/>
    </xf>
    <xf numFmtId="9" fontId="0" fillId="0" borderId="8" xfId="3" applyFont="1" applyBorder="1"/>
    <xf numFmtId="0" fontId="6" fillId="1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8" xfId="0" applyFont="1" applyBorder="1" applyAlignment="1">
      <alignment horizontal="justify" vertical="center" wrapText="1"/>
    </xf>
    <xf numFmtId="0" fontId="8" fillId="0" borderId="8" xfId="0" applyFont="1" applyBorder="1"/>
    <xf numFmtId="0" fontId="9" fillId="0" borderId="13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4" fillId="0" borderId="0" xfId="0" applyFont="1" applyAlignment="1">
      <alignment wrapText="1"/>
    </xf>
    <xf numFmtId="0" fontId="10" fillId="0" borderId="0" xfId="0" applyFont="1"/>
    <xf numFmtId="9" fontId="0" fillId="0" borderId="0" xfId="3" applyFont="1"/>
    <xf numFmtId="178" fontId="0" fillId="0" borderId="0" xfId="1" applyNumberFormat="1" applyFont="1"/>
    <xf numFmtId="178" fontId="0" fillId="0" borderId="0" xfId="0" applyNumberFormat="1"/>
  </cellXfs>
  <cellStyles count="50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  <cellStyle name="Normal 2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7621</xdr:colOff>
      <xdr:row>2</xdr:row>
      <xdr:rowOff>38101</xdr:rowOff>
    </xdr:from>
    <xdr:to>
      <xdr:col>5</xdr:col>
      <xdr:colOff>792481</xdr:colOff>
      <xdr:row>15</xdr:row>
      <xdr:rowOff>45720</xdr:rowOff>
    </xdr:to>
    <xdr:grpSp>
      <xdr:nvGrpSpPr>
        <xdr:cNvPr id="7" name="Group 6"/>
        <xdr:cNvGrpSpPr/>
      </xdr:nvGrpSpPr>
      <xdr:grpSpPr>
        <a:xfrm>
          <a:off x="7620" y="419100"/>
          <a:ext cx="3785235" cy="2865120"/>
          <a:chOff x="68580" y="5120641"/>
          <a:chExt cx="4915323" cy="3376086"/>
        </a:xfrm>
      </xdr:grpSpPr>
      <xdr:pic>
        <xdr:nvPicPr>
          <xdr:cNvPr id="5" name="Picture 4"/>
          <xdr:cNvPicPr>
            <a:picLocks noChangeAspect="1"/>
          </xdr:cNvPicPr>
        </xdr:nvPicPr>
        <xdr:blipFill>
          <a:blip r:embed="rId1"/>
          <a:srcRect b="62136"/>
          <a:stretch>
            <a:fillRect/>
          </a:stretch>
        </xdr:blipFill>
        <xdr:spPr>
          <a:xfrm>
            <a:off x="68580" y="5120641"/>
            <a:ext cx="4884843" cy="1866900"/>
          </a:xfrm>
          <a:prstGeom prst="rect">
            <a:avLst/>
          </a:prstGeom>
        </xdr:spPr>
      </xdr:pic>
      <xdr:pic>
        <xdr:nvPicPr>
          <xdr:cNvPr id="6" name="Picture 5"/>
          <xdr:cNvPicPr>
            <a:picLocks noChangeAspect="1"/>
          </xdr:cNvPicPr>
        </xdr:nvPicPr>
        <xdr:blipFill>
          <a:blip r:embed="rId1"/>
          <a:srcRect t="67228"/>
          <a:stretch>
            <a:fillRect/>
          </a:stretch>
        </xdr:blipFill>
        <xdr:spPr>
          <a:xfrm>
            <a:off x="99060" y="6880860"/>
            <a:ext cx="4884843" cy="1615867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0</xdr:colOff>
      <xdr:row>14</xdr:row>
      <xdr:rowOff>467260</xdr:rowOff>
    </xdr:from>
    <xdr:to>
      <xdr:col>5</xdr:col>
      <xdr:colOff>784680</xdr:colOff>
      <xdr:row>17</xdr:row>
      <xdr:rowOff>91440</xdr:rowOff>
    </xdr:to>
    <xdr:pic>
      <xdr:nvPicPr>
        <xdr:cNvPr id="8" name="Picture 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3133725"/>
          <a:ext cx="3784600" cy="5772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148904</xdr:rowOff>
    </xdr:from>
    <xdr:to>
      <xdr:col>6</xdr:col>
      <xdr:colOff>0</xdr:colOff>
      <xdr:row>19</xdr:row>
      <xdr:rowOff>312474</xdr:rowOff>
    </xdr:to>
    <xdr:pic>
      <xdr:nvPicPr>
        <xdr:cNvPr id="9" name="Picture 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0" y="3768090"/>
          <a:ext cx="3792855" cy="5448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30480</xdr:rowOff>
    </xdr:from>
    <xdr:to>
      <xdr:col>6</xdr:col>
      <xdr:colOff>0</xdr:colOff>
      <xdr:row>24</xdr:row>
      <xdr:rowOff>358196</xdr:rowOff>
    </xdr:to>
    <xdr:pic>
      <xdr:nvPicPr>
        <xdr:cNvPr id="10" name="Picture 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4983480"/>
          <a:ext cx="3792855" cy="51816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27</xdr:row>
      <xdr:rowOff>0</xdr:rowOff>
    </xdr:from>
    <xdr:to>
      <xdr:col>5</xdr:col>
      <xdr:colOff>746761</xdr:colOff>
      <xdr:row>30</xdr:row>
      <xdr:rowOff>53237</xdr:rowOff>
    </xdr:to>
    <xdr:pic>
      <xdr:nvPicPr>
        <xdr:cNvPr id="11" name="Picture 10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0" y="6096000"/>
          <a:ext cx="3747135" cy="62420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32</xdr:row>
      <xdr:rowOff>0</xdr:rowOff>
    </xdr:from>
    <xdr:to>
      <xdr:col>6</xdr:col>
      <xdr:colOff>1</xdr:colOff>
      <xdr:row>33</xdr:row>
      <xdr:rowOff>586007</xdr:rowOff>
    </xdr:to>
    <xdr:pic>
      <xdr:nvPicPr>
        <xdr:cNvPr id="12" name="Picture 11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0" y="7048500"/>
          <a:ext cx="3792855" cy="775970"/>
        </a:xfrm>
        <a:prstGeom prst="rect">
          <a:avLst/>
        </a:prstGeom>
      </xdr:spPr>
    </xdr:pic>
    <xdr:clientData/>
  </xdr:twoCellAnchor>
  <xdr:twoCellAnchor editAs="oneCell">
    <xdr:from>
      <xdr:col>10</xdr:col>
      <xdr:colOff>22860</xdr:colOff>
      <xdr:row>2</xdr:row>
      <xdr:rowOff>15240</xdr:rowOff>
    </xdr:from>
    <xdr:to>
      <xdr:col>14</xdr:col>
      <xdr:colOff>594767</xdr:colOff>
      <xdr:row>12</xdr:row>
      <xdr:rowOff>8090</xdr:rowOff>
    </xdr:to>
    <xdr:pic>
      <xdr:nvPicPr>
        <xdr:cNvPr id="13" name="Picture 1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8467725" y="396240"/>
          <a:ext cx="3890645" cy="1897380"/>
        </a:xfrm>
        <a:prstGeom prst="rect">
          <a:avLst/>
        </a:prstGeom>
      </xdr:spPr>
    </xdr:pic>
    <xdr:clientData/>
  </xdr:twoCellAnchor>
  <xdr:twoCellAnchor editAs="oneCell">
    <xdr:from>
      <xdr:col>9</xdr:col>
      <xdr:colOff>883920</xdr:colOff>
      <xdr:row>13</xdr:row>
      <xdr:rowOff>22860</xdr:rowOff>
    </xdr:from>
    <xdr:to>
      <xdr:col>14</xdr:col>
      <xdr:colOff>587095</xdr:colOff>
      <xdr:row>14</xdr:row>
      <xdr:rowOff>464874</xdr:rowOff>
    </xdr:to>
    <xdr:pic>
      <xdr:nvPicPr>
        <xdr:cNvPr id="15" name="Picture 14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8373110" y="2499360"/>
          <a:ext cx="3977640" cy="63246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f8b65231919d7846\Documents\5%20Fano%20^0%20Co\Residuos%20S&#243;lidos\Proyecto%202%20(Chihuahua)\Chihuahua%20WS\Julio\20230701_MDC_Chihuahua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. Parametros Grales"/>
      <sheetName val="I.1 Proyecciones Población"/>
      <sheetName val="II. Caracterizacion RSU"/>
      <sheetName val="III. Sit. Actual O-D"/>
      <sheetName val="IV. Sit. Sin Proy O-D"/>
      <sheetName val="V.1 CAE Alt 1"/>
      <sheetName val="V.2 CAE Alt 2"/>
      <sheetName val="V2.2. Costos Alt2"/>
      <sheetName val="V. Sit.Con Proyecto"/>
      <sheetName val="Estaciones de Transferencia"/>
      <sheetName val="VI. Cuanti_Beneficios"/>
      <sheetName val="VII. Costos de Inversión"/>
      <sheetName val="VII.1 Calendario"/>
      <sheetName val="Hoja1"/>
      <sheetName val="VIII. Costos Op y Mant"/>
      <sheetName val="IX. Costos MantenimientoMayor"/>
      <sheetName val="X. Evaluacion Social"/>
      <sheetName val="XIa. Sensibilidad A"/>
      <sheetName val="XIb. Sensibilidad B"/>
      <sheetName val="XIc. Sensibilidad C"/>
    </sheetNames>
    <sheetDataSet>
      <sheetData sheetId="0"/>
      <sheetData sheetId="1"/>
      <sheetData sheetId="2">
        <row r="6">
          <cell r="C6">
            <v>0.229258032448241</v>
          </cell>
        </row>
        <row r="7">
          <cell r="C7">
            <v>0.0244986733254177</v>
          </cell>
        </row>
        <row r="10">
          <cell r="C10">
            <v>0.104821036737702</v>
          </cell>
        </row>
        <row r="23">
          <cell r="C23">
            <v>0.0237473920646883</v>
          </cell>
        </row>
        <row r="24">
          <cell r="C24">
            <v>0.0191297053589517</v>
          </cell>
        </row>
        <row r="25">
          <cell r="C25">
            <v>0.0105853088696526</v>
          </cell>
        </row>
        <row r="27">
          <cell r="C27">
            <v>0.0346498699309482</v>
          </cell>
        </row>
        <row r="28">
          <cell r="C28">
            <v>0.0117190438684641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R160"/>
  <sheetViews>
    <sheetView topLeftCell="A5" workbookViewId="0">
      <selection activeCell="K24" sqref="K24"/>
    </sheetView>
  </sheetViews>
  <sheetFormatPr defaultColWidth="9" defaultRowHeight="15"/>
  <cols>
    <col min="6" max="6" width="11.8857142857143" customWidth="1"/>
    <col min="7" max="7" width="23.4380952380952" customWidth="1"/>
    <col min="8" max="8" width="17.3333333333333" customWidth="1"/>
    <col min="9" max="9" width="14.6666666666667" customWidth="1"/>
    <col min="10" max="10" width="14.3333333333333" customWidth="1"/>
    <col min="11" max="11" width="14.7809523809524" customWidth="1"/>
    <col min="12" max="12" width="12.552380952381" customWidth="1"/>
    <col min="13" max="13" width="10.7809523809524" customWidth="1"/>
    <col min="14" max="14" width="11.6666666666667" customWidth="1"/>
    <col min="16" max="16" width="21.4380952380952" customWidth="1"/>
  </cols>
  <sheetData>
    <row r="2" spans="1:1">
      <c r="A2" s="15" t="s">
        <v>0</v>
      </c>
    </row>
    <row r="3" spans="7:18">
      <c r="G3" s="15"/>
      <c r="H3" s="15" t="s">
        <v>1</v>
      </c>
      <c r="I3" s="15" t="s">
        <v>2</v>
      </c>
      <c r="P3" s="15"/>
      <c r="Q3" s="15" t="s">
        <v>1</v>
      </c>
      <c r="R3" s="15" t="s">
        <v>2</v>
      </c>
    </row>
    <row r="4" spans="7:18">
      <c r="G4" s="15" t="s">
        <v>3</v>
      </c>
      <c r="H4" s="15"/>
      <c r="I4" s="15"/>
      <c r="P4" s="15" t="s">
        <v>4</v>
      </c>
      <c r="Q4" s="15"/>
      <c r="R4" s="15"/>
    </row>
    <row r="5" spans="7:18">
      <c r="G5" s="15" t="s">
        <v>5</v>
      </c>
      <c r="H5" s="15" t="s">
        <v>6</v>
      </c>
      <c r="I5" s="15"/>
      <c r="P5" s="15" t="s">
        <v>7</v>
      </c>
      <c r="Q5" s="15" t="s">
        <v>8</v>
      </c>
      <c r="R5" s="15"/>
    </row>
    <row r="6" spans="7:16">
      <c r="G6" t="s">
        <v>9</v>
      </c>
      <c r="P6" t="s">
        <v>10</v>
      </c>
    </row>
    <row r="7" spans="7:16">
      <c r="G7" s="15" t="s">
        <v>11</v>
      </c>
      <c r="P7" t="s">
        <v>12</v>
      </c>
    </row>
    <row r="14" spans="7:16">
      <c r="G14" s="15" t="s">
        <v>13</v>
      </c>
      <c r="P14" s="15" t="s">
        <v>14</v>
      </c>
    </row>
    <row r="15" ht="45" spans="7:17">
      <c r="G15" s="104" t="s">
        <v>15</v>
      </c>
      <c r="H15" s="15" t="s">
        <v>16</v>
      </c>
      <c r="P15" s="104" t="s">
        <v>17</v>
      </c>
      <c r="Q15" s="15" t="s">
        <v>18</v>
      </c>
    </row>
    <row r="16" spans="7:16">
      <c r="G16" t="s">
        <v>19</v>
      </c>
      <c r="P16" t="s">
        <v>20</v>
      </c>
    </row>
    <row r="19" spans="7:7">
      <c r="G19" s="15" t="s">
        <v>21</v>
      </c>
    </row>
    <row r="20" ht="30" spans="7:8">
      <c r="G20" s="104" t="s">
        <v>22</v>
      </c>
      <c r="H20" s="105" t="s">
        <v>23</v>
      </c>
    </row>
    <row r="21" spans="7:7">
      <c r="G21" t="s">
        <v>24</v>
      </c>
    </row>
    <row r="24" spans="7:7">
      <c r="G24" s="15" t="s">
        <v>25</v>
      </c>
    </row>
    <row r="25" ht="45" spans="7:8">
      <c r="G25" s="104" t="s">
        <v>26</v>
      </c>
      <c r="H25" s="105" t="s">
        <v>27</v>
      </c>
    </row>
    <row r="26" spans="7:7">
      <c r="G26" t="s">
        <v>28</v>
      </c>
    </row>
    <row r="28" spans="7:7">
      <c r="G28" s="15" t="s">
        <v>29</v>
      </c>
    </row>
    <row r="29" spans="7:8">
      <c r="G29" s="15" t="s">
        <v>30</v>
      </c>
      <c r="H29" s="105" t="s">
        <v>31</v>
      </c>
    </row>
    <row r="30" spans="7:7">
      <c r="G30" t="s">
        <v>32</v>
      </c>
    </row>
    <row r="33" spans="7:7">
      <c r="G33" s="15" t="s">
        <v>33</v>
      </c>
    </row>
    <row r="34" ht="49.2" customHeight="1" spans="7:8">
      <c r="G34" s="104" t="s">
        <v>34</v>
      </c>
      <c r="H34" s="15" t="s">
        <v>35</v>
      </c>
    </row>
    <row r="35" spans="7:7">
      <c r="G35" t="s">
        <v>36</v>
      </c>
    </row>
    <row r="37" ht="6.6" customHeight="1"/>
    <row r="47" spans="9:14">
      <c r="I47" s="106"/>
      <c r="J47" s="106"/>
      <c r="K47" s="106"/>
      <c r="L47" s="106"/>
      <c r="M47" s="106"/>
      <c r="N47" s="106"/>
    </row>
    <row r="48" spans="9:14">
      <c r="I48" s="43"/>
      <c r="J48" s="43"/>
      <c r="K48" s="43"/>
      <c r="L48" s="43"/>
      <c r="M48" s="43"/>
      <c r="N48" s="43"/>
    </row>
    <row r="49" spans="9:14">
      <c r="I49" s="43"/>
      <c r="J49" s="43"/>
      <c r="K49" s="43"/>
      <c r="L49" s="43"/>
      <c r="M49" s="43"/>
      <c r="N49" s="43"/>
    </row>
    <row r="50" spans="7:14">
      <c r="G50" s="15"/>
      <c r="I50" s="81"/>
      <c r="J50" s="81"/>
      <c r="K50" s="81"/>
      <c r="L50" s="81"/>
      <c r="M50" s="81"/>
      <c r="N50" s="81"/>
    </row>
    <row r="51" spans="7:14">
      <c r="G51" s="15"/>
      <c r="I51" s="81"/>
      <c r="J51" s="81"/>
      <c r="K51" s="81"/>
      <c r="L51" s="81"/>
      <c r="M51" s="81"/>
      <c r="N51" s="81"/>
    </row>
    <row r="52" spans="7:14">
      <c r="G52" s="15"/>
      <c r="I52" s="81"/>
      <c r="J52" s="81"/>
      <c r="K52" s="81"/>
      <c r="L52" s="81"/>
      <c r="M52" s="81"/>
      <c r="N52" s="81"/>
    </row>
    <row r="53" spans="7:7">
      <c r="G53" s="105"/>
    </row>
    <row r="54" spans="7:7">
      <c r="G54" s="105"/>
    </row>
    <row r="55" spans="7:14">
      <c r="G55" s="15"/>
      <c r="I55" s="81"/>
      <c r="J55" s="81"/>
      <c r="K55" s="81"/>
      <c r="L55" s="81"/>
      <c r="M55" s="81"/>
      <c r="N55" s="81"/>
    </row>
    <row r="56" spans="7:14">
      <c r="G56" s="105"/>
      <c r="I56" s="81"/>
      <c r="J56" s="81"/>
      <c r="K56" s="81"/>
      <c r="L56" s="81"/>
      <c r="M56" s="81"/>
      <c r="N56" s="81"/>
    </row>
    <row r="57" spans="7:14">
      <c r="G57" s="105"/>
      <c r="I57" s="81"/>
      <c r="J57" s="81"/>
      <c r="K57" s="81"/>
      <c r="L57" s="81"/>
      <c r="M57" s="81"/>
      <c r="N57" s="81"/>
    </row>
    <row r="58" spans="7:14">
      <c r="G58" s="15"/>
      <c r="I58" s="81"/>
      <c r="J58" s="81"/>
      <c r="K58" s="81"/>
      <c r="L58" s="81"/>
      <c r="M58" s="81"/>
      <c r="N58" s="81"/>
    </row>
    <row r="59" spans="7:15">
      <c r="G59" s="15"/>
      <c r="I59" s="81"/>
      <c r="J59" s="81"/>
      <c r="K59" s="81"/>
      <c r="L59" s="81"/>
      <c r="M59" s="81"/>
      <c r="N59" s="81"/>
      <c r="O59" s="81"/>
    </row>
    <row r="60" spans="7:15">
      <c r="G60" s="15"/>
      <c r="I60" s="81"/>
      <c r="J60" s="81"/>
      <c r="K60" s="81"/>
      <c r="L60" s="81"/>
      <c r="M60" s="81"/>
      <c r="N60" s="81"/>
      <c r="O60" s="81"/>
    </row>
    <row r="62" spans="7:9">
      <c r="G62" s="15"/>
      <c r="I62" s="43"/>
    </row>
    <row r="63" spans="7:9">
      <c r="G63" s="15"/>
      <c r="I63" s="43"/>
    </row>
    <row r="65" spans="7:9">
      <c r="G65" s="15"/>
      <c r="I65" s="43"/>
    </row>
    <row r="66" spans="7:9">
      <c r="G66" s="15"/>
      <c r="I66" s="43"/>
    </row>
    <row r="68" spans="7:9">
      <c r="G68" s="15"/>
      <c r="I68" s="43"/>
    </row>
    <row r="69" spans="7:9">
      <c r="G69" s="15"/>
      <c r="I69" s="43"/>
    </row>
    <row r="83" spans="9:14">
      <c r="I83" s="107"/>
      <c r="J83" s="107"/>
      <c r="K83" s="107"/>
      <c r="L83" s="107"/>
      <c r="M83" s="107"/>
      <c r="N83" s="107"/>
    </row>
    <row r="84" spans="9:14">
      <c r="I84" s="107"/>
      <c r="J84" s="107"/>
      <c r="K84" s="107"/>
      <c r="L84" s="107"/>
      <c r="M84" s="107"/>
      <c r="N84" s="107"/>
    </row>
    <row r="85" spans="9:14">
      <c r="I85" s="107"/>
      <c r="J85" s="107"/>
      <c r="K85" s="107"/>
      <c r="L85" s="107"/>
      <c r="M85" s="107"/>
      <c r="N85" s="107"/>
    </row>
    <row r="86" spans="9:14">
      <c r="I86" s="107"/>
      <c r="J86" s="107"/>
      <c r="K86" s="107"/>
      <c r="L86" s="107"/>
      <c r="M86" s="107"/>
      <c r="N86" s="107"/>
    </row>
    <row r="87" spans="9:14">
      <c r="I87" s="107"/>
      <c r="J87" s="107"/>
      <c r="K87" s="107"/>
      <c r="L87" s="107"/>
      <c r="M87" s="107"/>
      <c r="N87" s="107"/>
    </row>
    <row r="88" spans="9:14">
      <c r="I88" s="107"/>
      <c r="J88" s="107"/>
      <c r="K88" s="107"/>
      <c r="L88" s="107"/>
      <c r="M88" s="107"/>
      <c r="N88" s="107"/>
    </row>
    <row r="89" spans="9:14">
      <c r="I89" s="107"/>
      <c r="J89" s="107"/>
      <c r="K89" s="107"/>
      <c r="L89" s="107"/>
      <c r="M89" s="107"/>
      <c r="N89" s="107"/>
    </row>
    <row r="90" spans="9:14">
      <c r="I90" s="107"/>
      <c r="J90" s="107"/>
      <c r="K90" s="107"/>
      <c r="L90" s="107"/>
      <c r="M90" s="107"/>
      <c r="N90" s="107"/>
    </row>
    <row r="92" spans="7:14">
      <c r="G92" s="43"/>
      <c r="H92" s="43"/>
      <c r="I92" s="43"/>
      <c r="J92" s="43"/>
      <c r="K92" s="43"/>
      <c r="L92" s="43"/>
      <c r="M92" s="43"/>
      <c r="N92" s="43"/>
    </row>
    <row r="93" spans="7:14">
      <c r="G93" s="43"/>
      <c r="I93" s="43"/>
      <c r="J93" s="43"/>
      <c r="K93" s="43"/>
      <c r="L93" s="43"/>
      <c r="M93" s="43"/>
      <c r="N93" s="43"/>
    </row>
    <row r="94" spans="7:14">
      <c r="G94" s="43"/>
      <c r="I94" s="43"/>
      <c r="J94" s="43"/>
      <c r="K94" s="43"/>
      <c r="L94" s="43"/>
      <c r="M94" s="43"/>
      <c r="N94" s="43"/>
    </row>
    <row r="95" spans="7:7">
      <c r="G95" s="43"/>
    </row>
    <row r="98" spans="9:14">
      <c r="I98" s="107"/>
      <c r="J98" s="107"/>
      <c r="K98" s="107"/>
      <c r="L98" s="107"/>
      <c r="M98" s="107"/>
      <c r="N98" s="107"/>
    </row>
    <row r="99" spans="9:14">
      <c r="I99" s="107"/>
      <c r="J99" s="107"/>
      <c r="K99" s="107"/>
      <c r="L99" s="107"/>
      <c r="M99" s="107"/>
      <c r="N99" s="107"/>
    </row>
    <row r="100" spans="9:14">
      <c r="I100" s="107"/>
      <c r="J100" s="107"/>
      <c r="K100" s="107"/>
      <c r="L100" s="107"/>
      <c r="M100" s="107"/>
      <c r="N100" s="107"/>
    </row>
    <row r="101" spans="9:14">
      <c r="I101" s="107"/>
      <c r="J101" s="107"/>
      <c r="K101" s="107"/>
      <c r="L101" s="107"/>
      <c r="M101" s="107"/>
      <c r="N101" s="107"/>
    </row>
    <row r="102" spans="9:14">
      <c r="I102" s="107"/>
      <c r="J102" s="107"/>
      <c r="K102" s="107"/>
      <c r="L102" s="107"/>
      <c r="M102" s="107"/>
      <c r="N102" s="107"/>
    </row>
    <row r="103" spans="9:14">
      <c r="I103" s="107"/>
      <c r="J103" s="107"/>
      <c r="K103" s="107"/>
      <c r="L103" s="107"/>
      <c r="M103" s="107"/>
      <c r="N103" s="107"/>
    </row>
    <row r="104" spans="9:14">
      <c r="I104" s="107"/>
      <c r="J104" s="107"/>
      <c r="K104" s="107"/>
      <c r="L104" s="107"/>
      <c r="M104" s="107"/>
      <c r="N104" s="107"/>
    </row>
    <row r="105" spans="9:14">
      <c r="I105" s="107"/>
      <c r="J105" s="107"/>
      <c r="K105" s="107"/>
      <c r="L105" s="107"/>
      <c r="M105" s="107"/>
      <c r="N105" s="107"/>
    </row>
    <row r="109" spans="9:14">
      <c r="I109" s="107"/>
      <c r="J109" s="107"/>
      <c r="K109" s="107"/>
      <c r="L109" s="107"/>
      <c r="M109" s="107"/>
      <c r="N109" s="107"/>
    </row>
    <row r="110" spans="9:14">
      <c r="I110" s="107"/>
      <c r="J110" s="107"/>
      <c r="K110" s="107"/>
      <c r="L110" s="107"/>
      <c r="M110" s="107"/>
      <c r="N110" s="107"/>
    </row>
    <row r="111" spans="9:14">
      <c r="I111" s="107"/>
      <c r="J111" s="107"/>
      <c r="K111" s="107"/>
      <c r="L111" s="107"/>
      <c r="M111" s="107"/>
      <c r="N111" s="107"/>
    </row>
    <row r="112" spans="9:14">
      <c r="I112" s="107"/>
      <c r="J112" s="107"/>
      <c r="K112" s="107"/>
      <c r="L112" s="107"/>
      <c r="M112" s="107"/>
      <c r="N112" s="107"/>
    </row>
    <row r="113" spans="9:14">
      <c r="I113" s="107"/>
      <c r="J113" s="107"/>
      <c r="K113" s="107"/>
      <c r="L113" s="107"/>
      <c r="M113" s="107"/>
      <c r="N113" s="107"/>
    </row>
    <row r="114" spans="9:14">
      <c r="I114" s="107"/>
      <c r="J114" s="107"/>
      <c r="K114" s="107"/>
      <c r="L114" s="107"/>
      <c r="M114" s="107"/>
      <c r="N114" s="107"/>
    </row>
    <row r="115" spans="9:14">
      <c r="I115" s="107"/>
      <c r="J115" s="107"/>
      <c r="K115" s="107"/>
      <c r="L115" s="107"/>
      <c r="M115" s="107"/>
      <c r="N115" s="107"/>
    </row>
    <row r="116" spans="9:14">
      <c r="I116" s="107"/>
      <c r="J116" s="107"/>
      <c r="K116" s="107"/>
      <c r="L116" s="107"/>
      <c r="M116" s="107"/>
      <c r="N116" s="107"/>
    </row>
    <row r="121" spans="9:14">
      <c r="I121" s="107"/>
      <c r="J121" s="107"/>
      <c r="K121" s="107"/>
      <c r="L121" s="107"/>
      <c r="M121" s="107"/>
      <c r="N121" s="107"/>
    </row>
    <row r="122" spans="9:14">
      <c r="I122" s="107"/>
      <c r="J122" s="107"/>
      <c r="K122" s="107"/>
      <c r="L122" s="107"/>
      <c r="M122" s="107"/>
      <c r="N122" s="107"/>
    </row>
    <row r="123" spans="9:14">
      <c r="I123" s="107"/>
      <c r="J123" s="107"/>
      <c r="K123" s="107"/>
      <c r="L123" s="107"/>
      <c r="M123" s="107"/>
      <c r="N123" s="107"/>
    </row>
    <row r="124" spans="9:14">
      <c r="I124" s="107"/>
      <c r="J124" s="107"/>
      <c r="K124" s="107"/>
      <c r="L124" s="107"/>
      <c r="M124" s="107"/>
      <c r="N124" s="107"/>
    </row>
    <row r="125" spans="9:14">
      <c r="I125" s="107"/>
      <c r="J125" s="107"/>
      <c r="K125" s="107"/>
      <c r="L125" s="107"/>
      <c r="M125" s="107"/>
      <c r="N125" s="107"/>
    </row>
    <row r="126" spans="9:14">
      <c r="I126" s="107"/>
      <c r="J126" s="107"/>
      <c r="K126" s="107"/>
      <c r="L126" s="107"/>
      <c r="M126" s="107"/>
      <c r="N126" s="107"/>
    </row>
    <row r="127" spans="9:14">
      <c r="I127" s="107"/>
      <c r="J127" s="107"/>
      <c r="K127" s="107"/>
      <c r="L127" s="107"/>
      <c r="M127" s="107"/>
      <c r="N127" s="107"/>
    </row>
    <row r="128" spans="9:14">
      <c r="I128" s="107"/>
      <c r="J128" s="107"/>
      <c r="K128" s="107"/>
      <c r="L128" s="107"/>
      <c r="M128" s="107"/>
      <c r="N128" s="107"/>
    </row>
    <row r="133" spans="9:14">
      <c r="I133" s="107"/>
      <c r="J133" s="107"/>
      <c r="K133" s="107"/>
      <c r="L133" s="107"/>
      <c r="M133" s="107"/>
      <c r="N133" s="107"/>
    </row>
    <row r="134" spans="9:14">
      <c r="I134" s="107"/>
      <c r="J134" s="107"/>
      <c r="K134" s="107"/>
      <c r="L134" s="107"/>
      <c r="M134" s="107"/>
      <c r="N134" s="107"/>
    </row>
    <row r="135" spans="9:14">
      <c r="I135" s="107"/>
      <c r="J135" s="107"/>
      <c r="K135" s="107"/>
      <c r="L135" s="107"/>
      <c r="M135" s="107"/>
      <c r="N135" s="107"/>
    </row>
    <row r="136" spans="9:14">
      <c r="I136" s="107"/>
      <c r="J136" s="107"/>
      <c r="K136" s="107"/>
      <c r="L136" s="107"/>
      <c r="M136" s="107"/>
      <c r="N136" s="107"/>
    </row>
    <row r="137" spans="9:14">
      <c r="I137" s="107"/>
      <c r="J137" s="107"/>
      <c r="K137" s="107"/>
      <c r="L137" s="107"/>
      <c r="M137" s="107"/>
      <c r="N137" s="107"/>
    </row>
    <row r="138" spans="9:14">
      <c r="I138" s="107"/>
      <c r="J138" s="107"/>
      <c r="K138" s="107"/>
      <c r="L138" s="107"/>
      <c r="M138" s="107"/>
      <c r="N138" s="107"/>
    </row>
    <row r="139" spans="9:14">
      <c r="I139" s="107"/>
      <c r="J139" s="107"/>
      <c r="K139" s="107"/>
      <c r="L139" s="107"/>
      <c r="M139" s="107"/>
      <c r="N139" s="107"/>
    </row>
    <row r="140" spans="9:14">
      <c r="I140" s="107"/>
      <c r="J140" s="107"/>
      <c r="K140" s="107"/>
      <c r="L140" s="107"/>
      <c r="M140" s="107"/>
      <c r="N140" s="107"/>
    </row>
    <row r="145" spans="9:14">
      <c r="I145" s="107"/>
      <c r="J145" s="107"/>
      <c r="K145" s="107"/>
      <c r="L145" s="107"/>
      <c r="M145" s="107"/>
      <c r="N145" s="107"/>
    </row>
    <row r="146" spans="9:14">
      <c r="I146" s="107"/>
      <c r="J146" s="107"/>
      <c r="K146" s="107"/>
      <c r="L146" s="107"/>
      <c r="M146" s="107"/>
      <c r="N146" s="107"/>
    </row>
    <row r="147" spans="9:14">
      <c r="I147" s="107"/>
      <c r="J147" s="107"/>
      <c r="K147" s="107"/>
      <c r="L147" s="107"/>
      <c r="M147" s="107"/>
      <c r="N147" s="107"/>
    </row>
    <row r="148" spans="9:14">
      <c r="I148" s="107"/>
      <c r="J148" s="107"/>
      <c r="K148" s="107"/>
      <c r="L148" s="107"/>
      <c r="M148" s="107"/>
      <c r="N148" s="107"/>
    </row>
    <row r="149" spans="9:14">
      <c r="I149" s="107"/>
      <c r="J149" s="107"/>
      <c r="K149" s="107"/>
      <c r="L149" s="107"/>
      <c r="M149" s="107"/>
      <c r="N149" s="107"/>
    </row>
    <row r="150" spans="9:14">
      <c r="I150" s="107"/>
      <c r="J150" s="107"/>
      <c r="K150" s="107"/>
      <c r="L150" s="107"/>
      <c r="M150" s="107"/>
      <c r="N150" s="107"/>
    </row>
    <row r="151" spans="9:14">
      <c r="I151" s="107"/>
      <c r="J151" s="107"/>
      <c r="K151" s="107"/>
      <c r="L151" s="107"/>
      <c r="M151" s="107"/>
      <c r="N151" s="107"/>
    </row>
    <row r="152" spans="9:14">
      <c r="I152" s="107"/>
      <c r="J152" s="107"/>
      <c r="K152" s="107"/>
      <c r="L152" s="107"/>
      <c r="M152" s="107"/>
      <c r="N152" s="107"/>
    </row>
    <row r="154" spans="9:14">
      <c r="I154" s="108"/>
      <c r="J154" s="108"/>
      <c r="K154" s="108"/>
      <c r="L154" s="108"/>
      <c r="M154" s="108"/>
      <c r="N154" s="108"/>
    </row>
    <row r="160" spans="9:14">
      <c r="I160" s="108"/>
      <c r="J160" s="108"/>
      <c r="K160" s="108"/>
      <c r="L160" s="108"/>
      <c r="M160" s="108"/>
      <c r="N160" s="108"/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selection activeCell="B10" sqref="B10"/>
    </sheetView>
  </sheetViews>
  <sheetFormatPr defaultColWidth="9" defaultRowHeight="15" outlineLevelCol="6"/>
  <cols>
    <col min="1" max="1" width="20.6666666666667" customWidth="1"/>
    <col min="2" max="2" width="11.6666666666667" customWidth="1"/>
    <col min="4" max="4" width="12" customWidth="1"/>
    <col min="5" max="5" width="16.2190476190476" customWidth="1"/>
    <col min="6" max="6" width="9.78095238095238" customWidth="1"/>
    <col min="7" max="7" width="10" customWidth="1"/>
  </cols>
  <sheetData>
    <row r="1" spans="1:1">
      <c r="A1" s="15" t="s">
        <v>37</v>
      </c>
    </row>
    <row r="4" spans="1:7">
      <c r="A4" s="92" t="s">
        <v>38</v>
      </c>
      <c r="B4" s="92"/>
      <c r="C4" s="92"/>
      <c r="D4" s="92"/>
      <c r="E4" s="92"/>
      <c r="F4" s="92"/>
      <c r="G4" s="92"/>
    </row>
    <row r="5" spans="1:7">
      <c r="A5" s="17" t="s">
        <v>39</v>
      </c>
      <c r="B5" s="93" t="s">
        <v>40</v>
      </c>
      <c r="C5" s="93" t="s">
        <v>41</v>
      </c>
      <c r="D5" s="93" t="s">
        <v>42</v>
      </c>
      <c r="E5" s="93" t="s">
        <v>43</v>
      </c>
      <c r="F5" s="93" t="s">
        <v>44</v>
      </c>
      <c r="G5" s="93" t="s">
        <v>45</v>
      </c>
    </row>
    <row r="6" spans="1:7">
      <c r="A6" s="17" t="s">
        <v>46</v>
      </c>
      <c r="B6" s="94">
        <v>0.15</v>
      </c>
      <c r="C6" s="94">
        <v>0.2</v>
      </c>
      <c r="D6" s="94">
        <v>0.4</v>
      </c>
      <c r="E6" s="94">
        <v>0.43</v>
      </c>
      <c r="F6" s="94">
        <v>0.24</v>
      </c>
      <c r="G6" s="94">
        <v>0.24</v>
      </c>
    </row>
    <row r="8" spans="1:7">
      <c r="A8" s="95" t="s">
        <v>47</v>
      </c>
      <c r="B8" s="95"/>
      <c r="C8" s="95"/>
      <c r="D8" s="95"/>
      <c r="E8" s="95"/>
      <c r="F8" s="95"/>
      <c r="G8" s="95"/>
    </row>
    <row r="9" spans="1:7">
      <c r="A9" s="17" t="s">
        <v>48</v>
      </c>
      <c r="B9" s="96">
        <f>+'[1]II. Caracterizacion RSU'!$C$6</f>
        <v>0.229258032448241</v>
      </c>
      <c r="C9" s="96">
        <f>+'[1]II. Caracterizacion RSU'!$C$7</f>
        <v>0.0244986733254177</v>
      </c>
      <c r="D9" s="96">
        <f>+'[1]II. Caracterizacion RSU'!$C$10</f>
        <v>0.104821036737702</v>
      </c>
      <c r="E9" s="96">
        <f>+'[1]II. Caracterizacion RSU'!$C$28</f>
        <v>0.0117190438684641</v>
      </c>
      <c r="F9" s="96">
        <f>+'[1]II. Caracterizacion RSU'!$C$23+'[1]II. Caracterizacion RSU'!$C$24+'[1]II. Caracterizacion RSU'!$C$25</f>
        <v>0.0534624062932926</v>
      </c>
      <c r="G9" s="96">
        <f>+'[1]II. Caracterizacion RSU'!$C$27</f>
        <v>0.0346498699309482</v>
      </c>
    </row>
    <row r="10" spans="1:7">
      <c r="A10" s="17" t="s">
        <v>49</v>
      </c>
      <c r="B10" s="25">
        <f>+B9</f>
        <v>0.229258032448241</v>
      </c>
      <c r="C10" s="25">
        <f t="shared" ref="C10:G10" si="0">+C9</f>
        <v>0.0244986733254177</v>
      </c>
      <c r="D10" s="25">
        <f t="shared" si="0"/>
        <v>0.104821036737702</v>
      </c>
      <c r="E10" s="25">
        <f t="shared" si="0"/>
        <v>0.0117190438684641</v>
      </c>
      <c r="F10" s="25">
        <f t="shared" si="0"/>
        <v>0.0534624062932926</v>
      </c>
      <c r="G10" s="25">
        <f t="shared" si="0"/>
        <v>0.0346498699309482</v>
      </c>
    </row>
    <row r="12" ht="27" customHeight="1" spans="1:7">
      <c r="A12" s="97" t="s">
        <v>50</v>
      </c>
      <c r="B12" s="97"/>
      <c r="C12" s="97"/>
      <c r="D12" s="97"/>
      <c r="E12" s="97"/>
      <c r="F12" s="97"/>
      <c r="G12" s="97"/>
    </row>
    <row r="13" spans="1:7">
      <c r="A13" s="98"/>
      <c r="B13" s="99" t="s">
        <v>51</v>
      </c>
      <c r="C13" s="99" t="s">
        <v>52</v>
      </c>
      <c r="D13" s="99" t="s">
        <v>53</v>
      </c>
      <c r="E13" s="99" t="s">
        <v>54</v>
      </c>
      <c r="F13" s="99" t="s">
        <v>55</v>
      </c>
      <c r="G13" s="99" t="s">
        <v>56</v>
      </c>
    </row>
    <row r="14" spans="1:7">
      <c r="A14" s="98" t="s">
        <v>57</v>
      </c>
      <c r="B14" s="98">
        <v>0.1</v>
      </c>
      <c r="C14" s="98">
        <v>0.05</v>
      </c>
      <c r="D14" s="98">
        <v>0.02</v>
      </c>
      <c r="E14" s="98">
        <v>0.01</v>
      </c>
      <c r="F14" s="98">
        <v>0.02</v>
      </c>
      <c r="G14" s="98">
        <v>0.1</v>
      </c>
    </row>
    <row r="17" spans="1:2">
      <c r="A17" s="95" t="s">
        <v>58</v>
      </c>
      <c r="B17" s="95"/>
    </row>
    <row r="18" spans="1:2">
      <c r="A18" s="100" t="s">
        <v>59</v>
      </c>
      <c r="B18" s="101">
        <v>28</v>
      </c>
    </row>
    <row r="19" ht="25.5" spans="1:2">
      <c r="A19" s="100" t="s">
        <v>60</v>
      </c>
      <c r="B19" s="101">
        <v>265</v>
      </c>
    </row>
    <row r="20" spans="1:2">
      <c r="A20" s="102" t="s">
        <v>61</v>
      </c>
      <c r="B20" s="102"/>
    </row>
    <row r="21" spans="1:2">
      <c r="A21" s="103"/>
      <c r="B21" s="103"/>
    </row>
    <row r="22" ht="32.4" customHeight="1" spans="1:2">
      <c r="A22" s="103"/>
      <c r="B22" s="103"/>
    </row>
  </sheetData>
  <mergeCells count="5">
    <mergeCell ref="A4:G4"/>
    <mergeCell ref="A8:G8"/>
    <mergeCell ref="A12:G12"/>
    <mergeCell ref="A17:B17"/>
    <mergeCell ref="A20:B22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AO55"/>
  <sheetViews>
    <sheetView topLeftCell="AF2" workbookViewId="0">
      <selection activeCell="AO5" sqref="AO5:AO7"/>
    </sheetView>
  </sheetViews>
  <sheetFormatPr defaultColWidth="9" defaultRowHeight="15"/>
  <cols>
    <col min="2" max="2" width="5.33333333333333" customWidth="1"/>
    <col min="3" max="3" width="12.7809523809524" customWidth="1"/>
    <col min="4" max="4" width="18.1047619047619" customWidth="1"/>
    <col min="5" max="5" width="11.7809523809524" customWidth="1"/>
    <col min="6" max="6" width="15.8857142857143" customWidth="1"/>
    <col min="7" max="7" width="14" customWidth="1"/>
    <col min="8" max="8" width="12.1047619047619" customWidth="1"/>
    <col min="9" max="9" width="19" customWidth="1"/>
    <col min="10" max="14" width="17.3333333333333" customWidth="1"/>
    <col min="15" max="15" width="19.552380952381" customWidth="1"/>
    <col min="16" max="20" width="17.3333333333333" customWidth="1"/>
    <col min="21" max="21" width="20.7809523809524" customWidth="1"/>
    <col min="22" max="26" width="17.3333333333333" customWidth="1"/>
    <col min="27" max="27" width="21.1047619047619" customWidth="1"/>
    <col min="28" max="32" width="17.3333333333333" customWidth="1"/>
    <col min="33" max="33" width="19" customWidth="1"/>
    <col min="34" max="38" width="17.3333333333333" customWidth="1"/>
    <col min="39" max="39" width="21.4380952380952" customWidth="1"/>
    <col min="40" max="106" width="17.3333333333333" customWidth="1"/>
  </cols>
  <sheetData>
    <row r="1" spans="3:6">
      <c r="C1" t="s">
        <v>3</v>
      </c>
      <c r="D1" s="48" t="s">
        <v>62</v>
      </c>
      <c r="E1" s="48"/>
      <c r="F1" s="49">
        <f>+AO4*(1-0)</f>
        <v>139422.569937748</v>
      </c>
    </row>
    <row r="2" ht="29.4" customHeight="1" spans="3:6">
      <c r="C2" t="s">
        <v>4</v>
      </c>
      <c r="D2" s="78" t="s">
        <v>63</v>
      </c>
      <c r="E2" s="79"/>
      <c r="F2" s="51">
        <f>F1*28</f>
        <v>3903831.95825694</v>
      </c>
    </row>
    <row r="3" spans="3:3">
      <c r="C3" t="s">
        <v>64</v>
      </c>
    </row>
    <row r="4" spans="41:41">
      <c r="AO4" s="51">
        <f>+SUBTOTAL(9,AO8:AO55)</f>
        <v>139422.569937748</v>
      </c>
    </row>
    <row r="5" spans="2:41">
      <c r="B5" s="23"/>
      <c r="C5" s="23" t="s">
        <v>39</v>
      </c>
      <c r="D5" s="23"/>
      <c r="E5" s="80" t="s">
        <v>40</v>
      </c>
      <c r="F5" s="80"/>
      <c r="G5" s="80"/>
      <c r="H5" s="80"/>
      <c r="I5" s="80"/>
      <c r="J5" s="80"/>
      <c r="K5" s="82" t="s">
        <v>41</v>
      </c>
      <c r="L5" s="82"/>
      <c r="M5" s="82"/>
      <c r="N5" s="82"/>
      <c r="O5" s="82"/>
      <c r="P5" s="82"/>
      <c r="Q5" s="84" t="s">
        <v>42</v>
      </c>
      <c r="R5" s="84"/>
      <c r="S5" s="84"/>
      <c r="T5" s="84"/>
      <c r="U5" s="84"/>
      <c r="V5" s="84"/>
      <c r="W5" s="85" t="s">
        <v>65</v>
      </c>
      <c r="X5" s="85"/>
      <c r="Y5" s="85"/>
      <c r="Z5" s="85"/>
      <c r="AA5" s="85"/>
      <c r="AB5" s="85"/>
      <c r="AC5" s="87" t="s">
        <v>44</v>
      </c>
      <c r="AD5" s="87"/>
      <c r="AE5" s="87"/>
      <c r="AF5" s="87"/>
      <c r="AG5" s="87"/>
      <c r="AH5" s="87"/>
      <c r="AI5" s="90" t="s">
        <v>45</v>
      </c>
      <c r="AJ5" s="90"/>
      <c r="AK5" s="90"/>
      <c r="AL5" s="90"/>
      <c r="AM5" s="90"/>
      <c r="AN5" s="90"/>
      <c r="AO5" s="45" t="s">
        <v>66</v>
      </c>
    </row>
    <row r="6" ht="42.6" customHeight="1" spans="2:41">
      <c r="B6" s="23"/>
      <c r="C6" s="23"/>
      <c r="D6" s="16" t="s">
        <v>67</v>
      </c>
      <c r="E6" s="33" t="s">
        <v>35</v>
      </c>
      <c r="F6" s="33" t="s">
        <v>27</v>
      </c>
      <c r="G6" s="33" t="s">
        <v>68</v>
      </c>
      <c r="H6" s="33" t="s">
        <v>31</v>
      </c>
      <c r="I6" s="33" t="s">
        <v>23</v>
      </c>
      <c r="J6" s="33" t="s">
        <v>16</v>
      </c>
      <c r="K6" s="34" t="s">
        <v>35</v>
      </c>
      <c r="L6" s="34" t="s">
        <v>27</v>
      </c>
      <c r="M6" s="34" t="s">
        <v>68</v>
      </c>
      <c r="N6" s="34" t="s">
        <v>31</v>
      </c>
      <c r="O6" s="34" t="s">
        <v>23</v>
      </c>
      <c r="P6" s="34" t="s">
        <v>16</v>
      </c>
      <c r="Q6" s="35" t="s">
        <v>35</v>
      </c>
      <c r="R6" s="35" t="s">
        <v>27</v>
      </c>
      <c r="S6" s="35" t="s">
        <v>68</v>
      </c>
      <c r="T6" s="35" t="s">
        <v>31</v>
      </c>
      <c r="U6" s="35" t="s">
        <v>23</v>
      </c>
      <c r="V6" s="35" t="s">
        <v>16</v>
      </c>
      <c r="W6" s="36" t="s">
        <v>35</v>
      </c>
      <c r="X6" s="36" t="s">
        <v>27</v>
      </c>
      <c r="Y6" s="36" t="s">
        <v>68</v>
      </c>
      <c r="Z6" s="36" t="s">
        <v>31</v>
      </c>
      <c r="AA6" s="36" t="s">
        <v>23</v>
      </c>
      <c r="AB6" s="36" t="s">
        <v>16</v>
      </c>
      <c r="AC6" s="37" t="s">
        <v>35</v>
      </c>
      <c r="AD6" s="37" t="s">
        <v>27</v>
      </c>
      <c r="AE6" s="37" t="s">
        <v>68</v>
      </c>
      <c r="AF6" s="37" t="s">
        <v>31</v>
      </c>
      <c r="AG6" s="37" t="s">
        <v>23</v>
      </c>
      <c r="AH6" s="37" t="s">
        <v>16</v>
      </c>
      <c r="AI6" s="46" t="s">
        <v>35</v>
      </c>
      <c r="AJ6" s="46" t="s">
        <v>27</v>
      </c>
      <c r="AK6" s="46" t="s">
        <v>68</v>
      </c>
      <c r="AL6" s="46" t="s">
        <v>31</v>
      </c>
      <c r="AM6" s="46" t="s">
        <v>23</v>
      </c>
      <c r="AN6" s="46" t="s">
        <v>16</v>
      </c>
      <c r="AO6" s="45"/>
    </row>
    <row r="7" s="77" customFormat="1" spans="2:41">
      <c r="B7" s="16" t="s">
        <v>69</v>
      </c>
      <c r="C7" s="17" t="s">
        <v>70</v>
      </c>
      <c r="D7" s="16" t="s">
        <v>71</v>
      </c>
      <c r="E7" s="38" t="s">
        <v>33</v>
      </c>
      <c r="F7" s="38" t="s">
        <v>25</v>
      </c>
      <c r="G7" s="38" t="s">
        <v>72</v>
      </c>
      <c r="H7" s="38" t="s">
        <v>29</v>
      </c>
      <c r="I7" s="38" t="s">
        <v>21</v>
      </c>
      <c r="J7" s="38" t="s">
        <v>13</v>
      </c>
      <c r="K7" s="39" t="s">
        <v>33</v>
      </c>
      <c r="L7" s="39" t="s">
        <v>25</v>
      </c>
      <c r="M7" s="83" t="s">
        <v>72</v>
      </c>
      <c r="N7" s="83" t="s">
        <v>29</v>
      </c>
      <c r="O7" s="39" t="s">
        <v>21</v>
      </c>
      <c r="P7" s="39" t="s">
        <v>13</v>
      </c>
      <c r="Q7" s="40" t="s">
        <v>33</v>
      </c>
      <c r="R7" s="40" t="s">
        <v>25</v>
      </c>
      <c r="S7" s="86" t="s">
        <v>72</v>
      </c>
      <c r="T7" s="86" t="s">
        <v>29</v>
      </c>
      <c r="U7" s="40" t="s">
        <v>21</v>
      </c>
      <c r="V7" s="40" t="s">
        <v>13</v>
      </c>
      <c r="W7" s="41" t="s">
        <v>33</v>
      </c>
      <c r="X7" s="41" t="s">
        <v>25</v>
      </c>
      <c r="Y7" s="88" t="s">
        <v>72</v>
      </c>
      <c r="Z7" s="88" t="s">
        <v>29</v>
      </c>
      <c r="AA7" s="41" t="s">
        <v>21</v>
      </c>
      <c r="AB7" s="41" t="s">
        <v>13</v>
      </c>
      <c r="AC7" s="42" t="s">
        <v>33</v>
      </c>
      <c r="AD7" s="42" t="s">
        <v>25</v>
      </c>
      <c r="AE7" s="89" t="s">
        <v>72</v>
      </c>
      <c r="AF7" s="89" t="s">
        <v>29</v>
      </c>
      <c r="AG7" s="42" t="s">
        <v>21</v>
      </c>
      <c r="AH7" s="42" t="s">
        <v>13</v>
      </c>
      <c r="AI7" s="47" t="s">
        <v>33</v>
      </c>
      <c r="AJ7" s="47" t="s">
        <v>25</v>
      </c>
      <c r="AK7" s="91" t="s">
        <v>72</v>
      </c>
      <c r="AL7" s="91" t="s">
        <v>29</v>
      </c>
      <c r="AM7" s="47" t="s">
        <v>21</v>
      </c>
      <c r="AN7" s="47" t="s">
        <v>13</v>
      </c>
      <c r="AO7" s="45"/>
    </row>
    <row r="8" spans="2:41">
      <c r="B8">
        <v>0</v>
      </c>
      <c r="C8">
        <v>2024</v>
      </c>
      <c r="D8" s="43">
        <v>419224.835834185</v>
      </c>
      <c r="E8" s="81">
        <f>+D8*PARAMETROS!$B$10*PARAMETROS!$B$6*0.5*0.4</f>
        <v>2883.31983050347</v>
      </c>
      <c r="F8" s="43">
        <f>+E8*(1-EXP(-PARAMETROS!$B$14*((13-8)/12)))</f>
        <v>117.669847610834</v>
      </c>
      <c r="G8" s="43">
        <f>+E8*EXP(-PARAMETROS!$B$14*((13-8)/12))</f>
        <v>2765.64998289263</v>
      </c>
      <c r="H8">
        <v>0</v>
      </c>
      <c r="I8" s="43">
        <f>+F8+(H8*(1-EXP(-PARAMETROS!$B$14)))</f>
        <v>117.669847610834</v>
      </c>
      <c r="J8" s="43">
        <f>+I8*0.55*(1.33333333333333)</f>
        <v>86.2912215812783</v>
      </c>
      <c r="K8" s="81">
        <f>+D8*PARAMETROS!$C$10*0.5*0.4*PARAMETROS!$C$6</f>
        <v>410.818092120143</v>
      </c>
      <c r="L8" s="43">
        <f>+K8*(1-EXP(-PARAMETROS!$C$14*((13-8)/12)))</f>
        <v>8.470172929179</v>
      </c>
      <c r="M8" s="43">
        <f>+K8*EXP(-PARAMETROS!$C$14*((13-8)/12))</f>
        <v>402.347919190964</v>
      </c>
      <c r="N8" s="43">
        <v>0</v>
      </c>
      <c r="O8" s="43">
        <f>+L8+(N8*(1-EXP(-PARAMETROS!$C$14)))</f>
        <v>8.470172929179</v>
      </c>
      <c r="P8" s="43">
        <f>+O8*0.55*(1.33333333333333)</f>
        <v>6.21146014806458</v>
      </c>
      <c r="Q8" s="81">
        <f>+D8*PARAMETROS!$D$6*0.5*0.4*PARAMETROS!$D$10</f>
        <v>3515.48655346659</v>
      </c>
      <c r="R8" s="43">
        <f>+Q8*(1-EXP(-PARAMETROS!$D$14*((13-8)/12)))</f>
        <v>29.1739941391858</v>
      </c>
      <c r="S8" s="43">
        <f>+Q8*EXP(-PARAMETROS!$D$14*((13-8)/12))</f>
        <v>3486.3125593274</v>
      </c>
      <c r="T8">
        <v>0</v>
      </c>
      <c r="U8" s="43">
        <f>+R8+(T8*(1-EXP(-PARAMETROS!$D$14)))</f>
        <v>29.1739941391858</v>
      </c>
      <c r="V8" s="43">
        <f>+U8*0.55*(1.33333333333333)</f>
        <v>21.3942623687362</v>
      </c>
      <c r="W8" s="81">
        <f>+D8*PARAMETROS!$E$6*0.5*0.4*PARAMETROS!$E$10</f>
        <v>422.510624802582</v>
      </c>
      <c r="X8" s="43">
        <f>+W8*(1-EXP(-PARAMETROS!$E$14*((13-8)/12)))</f>
        <v>1.75679839835058</v>
      </c>
      <c r="Y8" s="43">
        <f>+W8*EXP(-PARAMETROS!$E$14*((13-8)/12))</f>
        <v>420.753826404232</v>
      </c>
      <c r="Z8">
        <v>0</v>
      </c>
      <c r="AA8" s="43">
        <f>+X8+(Z8*(1-EXP(-PARAMETROS!$E$14)))</f>
        <v>1.75679839835058</v>
      </c>
      <c r="AB8" s="43">
        <f>+AA8*0.55*(1.33333333333333)</f>
        <v>1.28831882545709</v>
      </c>
      <c r="AC8" s="81">
        <f>+D8*PARAMETROS!$F$6*0.5*0.4*PARAMETROS!$F$10</f>
        <v>1075.81288807709</v>
      </c>
      <c r="AD8" s="43">
        <f>+AC8*(1-EXP(-PARAMETROS!$F$14*((13-8)/12)))</f>
        <v>8.92785633347749</v>
      </c>
      <c r="AE8" s="43">
        <f>+AC8*EXP(-PARAMETROS!$F$14*((13-8)/12))</f>
        <v>1066.88503174362</v>
      </c>
      <c r="AF8">
        <v>0</v>
      </c>
      <c r="AG8" s="43">
        <f>+AD8+(AF8*(1-EXP(-PARAMETROS!$F$14)))</f>
        <v>8.92785633347749</v>
      </c>
      <c r="AH8" s="43">
        <f>+AG8*0.55*(1.33333333333333)</f>
        <v>6.54709464455014</v>
      </c>
      <c r="AI8" s="81">
        <f>+D8*PARAMETROS!$G$6*0.5*0.4*PARAMETROS!$G$10</f>
        <v>697.252129606925</v>
      </c>
      <c r="AJ8" s="43">
        <f>+AI8*(1-EXP(-PARAMETROS!$G$14*((13-8)/12)))</f>
        <v>28.4552379410682</v>
      </c>
      <c r="AK8" s="43">
        <f>+AI8*EXP(-PARAMETROS!$G$14*((13-8)/12))</f>
        <v>668.796891665857</v>
      </c>
      <c r="AL8">
        <v>0</v>
      </c>
      <c r="AM8" s="43">
        <f>+AJ8+(AL8*(1-EXP(-PARAMETROS!$G$14)))</f>
        <v>28.4552379410682</v>
      </c>
      <c r="AN8" s="43">
        <f>+AM8*0.55*(1.33333333333333)</f>
        <v>20.8671744901166</v>
      </c>
      <c r="AO8" s="81">
        <f>+AN8+AH8+AB8+V8+P8+J8</f>
        <v>142.599532058203</v>
      </c>
    </row>
    <row r="9" spans="2:41">
      <c r="B9">
        <v>1</v>
      </c>
      <c r="C9">
        <v>2025</v>
      </c>
      <c r="D9" s="43">
        <v>422410.944586525</v>
      </c>
      <c r="E9" s="81">
        <f>+D9*PARAMETROS!$B$10*0.5*0.4*PARAMETROS!$B$6</f>
        <v>2905.2330612153</v>
      </c>
      <c r="F9" s="43">
        <f>+E9*(1-EXP(-PARAMETROS!$B$14*((13-8)/12)))</f>
        <v>118.564138452677</v>
      </c>
      <c r="G9" s="43">
        <f>+E9*EXP(-PARAMETROS!$B$14*((13-8)/12))</f>
        <v>2786.66892276262</v>
      </c>
      <c r="H9" s="43">
        <f>+G9+(H8*EXP(-PARAMETROS!$B$14))</f>
        <v>2786.66892276262</v>
      </c>
      <c r="I9" s="43">
        <f>+F9+(H9*(1-EXP(-PARAMETROS!$B$14)))</f>
        <v>383.750748221719</v>
      </c>
      <c r="J9" s="43">
        <f t="shared" ref="J9:J47" si="0">+I9*0.55*(1.33333333333333)</f>
        <v>281.417215362593</v>
      </c>
      <c r="K9" s="81">
        <f>+D9*PARAMETROS!$C$10*0.5*0.4*PARAMETROS!$C$6</f>
        <v>413.940309620256</v>
      </c>
      <c r="L9" s="43">
        <f>+K9*(1-EXP(-PARAMETROS!$C$14*((13-8)/12)))</f>
        <v>8.53454624344076</v>
      </c>
      <c r="M9" s="43">
        <f>+K9*EXP(-PARAMETROS!$C$14*((13-8)/12))</f>
        <v>405.405763376815</v>
      </c>
      <c r="N9" s="43">
        <f>+M9+(N8*EXP(-PARAMETROS!$C$14))</f>
        <v>405.405763376815</v>
      </c>
      <c r="O9" s="43">
        <f>+L9+(N9*(1-EXP(-PARAMETROS!$C$14)))</f>
        <v>28.3064186340554</v>
      </c>
      <c r="P9" s="43">
        <f t="shared" ref="P9:P47" si="1">+O9*0.55*(1.33333333333333)</f>
        <v>20.7580403316406</v>
      </c>
      <c r="Q9" s="81">
        <f>+D9*PARAMETROS!$D$6*0.5*0.4*PARAMETROS!$D$10</f>
        <v>3542.20425127294</v>
      </c>
      <c r="R9" s="43">
        <f>+Q9*(1-EXP(-PARAMETROS!$D$14*((13-8)/12)))</f>
        <v>29.3957164946436</v>
      </c>
      <c r="S9" s="43">
        <f>+Q9*EXP(-PARAMETROS!$D$14*((13-8)/12))</f>
        <v>3512.80853477829</v>
      </c>
      <c r="T9" s="43">
        <f>+S9+(T8*EXP(-PARAMETROS!$D$14))</f>
        <v>3512.80853477829</v>
      </c>
      <c r="U9" s="43">
        <f>+R9+(T9*(1-EXP(-PARAMETROS!$D$14)))</f>
        <v>98.9539859026069</v>
      </c>
      <c r="V9" s="43">
        <f t="shared" ref="V9:V47" si="2">+U9*0.55*(1.33333333333333)</f>
        <v>72.5662563285782</v>
      </c>
      <c r="W9" s="81">
        <f>+D9*PARAMETROS!$E$6*0.5*0.4*PARAMETROS!$E$10</f>
        <v>425.721705551082</v>
      </c>
      <c r="X9" s="43">
        <f>+W9*(1-EXP(-PARAMETROS!$E$14*((13-8)/12)))</f>
        <v>1.77015006617804</v>
      </c>
      <c r="Y9" s="43">
        <f>+W9*EXP(-PARAMETROS!$E$14*((13-8)/12))</f>
        <v>423.951555484904</v>
      </c>
      <c r="Z9" s="43">
        <f>+Y9+(Z8*EXP(-PARAMETROS!$E$14))</f>
        <v>423.951555484904</v>
      </c>
      <c r="AA9" s="43">
        <f>+X9+(Z9*(1-EXP(-PARAMETROS!$E$14)))</f>
        <v>5.98853852555162</v>
      </c>
      <c r="AB9" s="43">
        <f>+AA9*0.55*(1.33333333333333)</f>
        <v>4.39159491873784</v>
      </c>
      <c r="AC9" s="81">
        <f>+D9*PARAMETROS!$F$6*0.5*0.4*PARAMETROS!$F$10</f>
        <v>1083.98906602648</v>
      </c>
      <c r="AD9" s="43">
        <f>+AC9*(1-EXP(-PARAMETROS!$F$14*((13-8)/12)))</f>
        <v>8.99570804161192</v>
      </c>
      <c r="AE9" s="43">
        <f>+AC9*EXP(-PARAMETROS!$F$14*((13-8)/12))</f>
        <v>1074.99335798487</v>
      </c>
      <c r="AF9" s="43">
        <f>+AE9+(AF8*EXP(-PARAMETROS!$F$14))</f>
        <v>1074.99335798487</v>
      </c>
      <c r="AG9" s="43">
        <f>+AD9+(AF9*(1-EXP(-PARAMETROS!$F$14)))</f>
        <v>30.2820027161385</v>
      </c>
      <c r="AH9" s="43">
        <f>+AG9*0.55*(1.33333333333333)</f>
        <v>22.2068019918348</v>
      </c>
      <c r="AI9" s="81">
        <f>+D9*PARAMETROS!$G$6*0.5*0.4*PARAMETROS!$G$10</f>
        <v>702.551245791938</v>
      </c>
      <c r="AJ9" s="43">
        <f>+AI9*(1-EXP(-PARAMETROS!$G$14*((13-8)/12)))</f>
        <v>28.6714977494203</v>
      </c>
      <c r="AK9" s="43">
        <f>+AI9*EXP(-PARAMETROS!$G$14*((13-8)/12))</f>
        <v>673.879748042518</v>
      </c>
      <c r="AL9" s="43">
        <f>+AK9+(AL8*EXP(-PARAMETROS!$G$14))</f>
        <v>673.879748042518</v>
      </c>
      <c r="AM9" s="43">
        <f>+AJ9+(AL9*(1-EXP(-PARAMETROS!$G$14)))</f>
        <v>92.7996345064234</v>
      </c>
      <c r="AN9" s="43">
        <f>+AM9*0.55*(1.33333333333333)</f>
        <v>68.0530653047103</v>
      </c>
      <c r="AO9" s="81">
        <f t="shared" ref="AO9:AO47" si="3">+AN9+AH9+AB9+V9+P9+J9</f>
        <v>469.392974238095</v>
      </c>
    </row>
    <row r="10" spans="2:41">
      <c r="B10">
        <v>2</v>
      </c>
      <c r="C10">
        <v>2026</v>
      </c>
      <c r="D10" s="43">
        <v>425477.648044223</v>
      </c>
      <c r="E10" s="81">
        <f>+D10*PARAMETROS!$B$10*0.5*0.4*PARAMETROS!$B$6</f>
        <v>2926.32505323972</v>
      </c>
      <c r="F10" s="43">
        <f>+E10*(1-EXP(-PARAMETROS!$B$14*((13-8)/12)))</f>
        <v>119.424914097843</v>
      </c>
      <c r="G10" s="43">
        <f>+E10*EXP(-PARAMETROS!$B$14*((13-8)/12))</f>
        <v>2806.90013914188</v>
      </c>
      <c r="H10" s="43">
        <f>+G10+(H9*EXP(-PARAMETROS!$B$14))</f>
        <v>5328.38245213545</v>
      </c>
      <c r="I10" s="43">
        <f>+F10+(H10*(1-EXP(-PARAMETROS!$B$14)))</f>
        <v>626.487545934938</v>
      </c>
      <c r="J10" s="43">
        <f t="shared" si="0"/>
        <v>459.424200352287</v>
      </c>
      <c r="K10" s="81">
        <f>+D10*PARAMETROS!$C$10*0.5*0.4*PARAMETROS!$C$6</f>
        <v>416.945516268099</v>
      </c>
      <c r="L10" s="43">
        <f>+K10*(1-EXP(-PARAMETROS!$C$14*((13-8)/12)))</f>
        <v>8.59650704916814</v>
      </c>
      <c r="M10" s="43">
        <f>+K10*EXP(-PARAMETROS!$C$14*((13-8)/12))</f>
        <v>408.349009218931</v>
      </c>
      <c r="N10" s="43">
        <f>+M10+(N9*EXP(-PARAMETROS!$C$14))</f>
        <v>793.982900205131</v>
      </c>
      <c r="O10" s="43">
        <f>+L10+(N10*(1-EXP(-PARAMETROS!$C$14)))</f>
        <v>47.3195100287645</v>
      </c>
      <c r="P10" s="43">
        <f t="shared" si="1"/>
        <v>34.7009740210939</v>
      </c>
      <c r="Q10" s="81">
        <f>+D10*PARAMETROS!$D$6*0.5*0.4*PARAMETROS!$D$10</f>
        <v>3567.92065413718</v>
      </c>
      <c r="R10" s="43">
        <f>+Q10*(1-EXP(-PARAMETROS!$D$14*((13-8)/12)))</f>
        <v>29.6091293963947</v>
      </c>
      <c r="S10" s="43">
        <f>+Q10*EXP(-PARAMETROS!$D$14*((13-8)/12))</f>
        <v>3538.31152474078</v>
      </c>
      <c r="T10" s="43">
        <f>+S10+(T9*EXP(-PARAMETROS!$D$14))</f>
        <v>6981.56179011111</v>
      </c>
      <c r="U10" s="43">
        <f>+R10+(T10*(1-EXP(-PARAMETROS!$D$14)))</f>
        <v>167.853315231459</v>
      </c>
      <c r="V10" s="43">
        <f t="shared" si="2"/>
        <v>123.092431169737</v>
      </c>
      <c r="W10" s="81">
        <f>+D10*PARAMETROS!$E$6*0.5*0.4*PARAMETROS!$E$10</f>
        <v>428.812445133383</v>
      </c>
      <c r="X10" s="43">
        <f>+W10*(1-EXP(-PARAMETROS!$E$14*((13-8)/12)))</f>
        <v>1.78300135565849</v>
      </c>
      <c r="Y10" s="43">
        <f>+W10*EXP(-PARAMETROS!$E$14*((13-8)/12))</f>
        <v>427.029443777724</v>
      </c>
      <c r="Z10" s="43">
        <f>+Y10+(Z9*EXP(-PARAMETROS!$E$14))</f>
        <v>846.762610803255</v>
      </c>
      <c r="AA10" s="43">
        <f>+X10+(Z10*(1-EXP(-PARAMETROS!$E$14)))</f>
        <v>10.2084301081393</v>
      </c>
      <c r="AB10" s="43">
        <f t="shared" ref="AB10:AB47" si="4">+AA10*0.55*(1.33333333333333)</f>
        <v>7.48618207930217</v>
      </c>
      <c r="AC10" s="81">
        <f>+D10*PARAMETROS!$F$6*0.5*0.4*PARAMETROS!$F$10</f>
        <v>1091.85882664583</v>
      </c>
      <c r="AD10" s="43">
        <f>+AC10*(1-EXP(-PARAMETROS!$F$14*((13-8)/12)))</f>
        <v>9.06101688199402</v>
      </c>
      <c r="AE10" s="43">
        <f>+AC10*EXP(-PARAMETROS!$F$14*((13-8)/12))</f>
        <v>1082.79780976384</v>
      </c>
      <c r="AF10" s="43">
        <f>+AE10+(AF9*EXP(-PARAMETROS!$F$14))</f>
        <v>2136.50487307418</v>
      </c>
      <c r="AG10" s="43">
        <f>+AD10+(AF10*(1-EXP(-PARAMETROS!$F$14)))</f>
        <v>51.3666478554453</v>
      </c>
      <c r="AH10" s="43">
        <f t="shared" ref="AH10:AH47" si="5">+AG10*0.55*(1.33333333333333)</f>
        <v>37.6688750939931</v>
      </c>
      <c r="AI10" s="81">
        <f>+D10*PARAMETROS!$G$6*0.5*0.4*PARAMETROS!$G$10</f>
        <v>707.651767836387</v>
      </c>
      <c r="AJ10" s="43">
        <f>+AI10*(1-EXP(-PARAMETROS!$G$14*((13-8)/12)))</f>
        <v>28.8796528230811</v>
      </c>
      <c r="AK10" s="43">
        <f>+AI10*EXP(-PARAMETROS!$G$14*((13-8)/12))</f>
        <v>678.772115013306</v>
      </c>
      <c r="AL10" s="43">
        <f>+AK10+(AL9*EXP(-PARAMETROS!$G$14))</f>
        <v>1288.52372629882</v>
      </c>
      <c r="AM10" s="43">
        <f>+AJ10+(AL10*(1-EXP(-PARAMETROS!$G$14)))</f>
        <v>151.498897539604</v>
      </c>
      <c r="AN10" s="43">
        <f t="shared" ref="AN10:AN47" si="6">+AM10*0.55*(1.33333333333333)</f>
        <v>111.099191529042</v>
      </c>
      <c r="AO10" s="81">
        <f t="shared" si="3"/>
        <v>773.471854245455</v>
      </c>
    </row>
    <row r="11" spans="2:41">
      <c r="B11">
        <v>3</v>
      </c>
      <c r="C11">
        <v>2027</v>
      </c>
      <c r="D11" s="43">
        <v>428421.953368689</v>
      </c>
      <c r="E11" s="81">
        <f>+D11*PARAMETROS!$B$10*0.5*0.4*PARAMETROS!$B$6</f>
        <v>2946.57522260814</v>
      </c>
      <c r="F11" s="43">
        <f>+E11*(1-EXP(-PARAMETROS!$B$14*((13-8)/12)))</f>
        <v>120.2513345034</v>
      </c>
      <c r="G11" s="43">
        <f>+E11*EXP(-PARAMETROS!$B$14*((13-8)/12))</f>
        <v>2826.32388810474</v>
      </c>
      <c r="H11" s="43">
        <f>+G11+(H10*EXP(-PARAMETROS!$B$14))</f>
        <v>7647.64370840309</v>
      </c>
      <c r="I11" s="43">
        <f>+F11+(H11*(1-EXP(-PARAMETROS!$B$14)))</f>
        <v>848.020855736088</v>
      </c>
      <c r="J11" s="43">
        <f t="shared" si="0"/>
        <v>621.88196087313</v>
      </c>
      <c r="K11" s="81">
        <f>+D11*PARAMETROS!$C$10*0.5*0.4*PARAMETROS!$C$6</f>
        <v>419.830779240674</v>
      </c>
      <c r="L11" s="43">
        <f>+K11*(1-EXP(-PARAMETROS!$C$14*((13-8)/12)))</f>
        <v>8.65599487794838</v>
      </c>
      <c r="M11" s="43">
        <f>+K11*EXP(-PARAMETROS!$C$14*((13-8)/12))</f>
        <v>411.174784362726</v>
      </c>
      <c r="N11" s="43">
        <f>+M11+(N10*EXP(-PARAMETROS!$C$14))</f>
        <v>1166.43468158826</v>
      </c>
      <c r="O11" s="43">
        <f>+L11+(N11*(1-EXP(-PARAMETROS!$C$14)))</f>
        <v>65.5436855813342</v>
      </c>
      <c r="P11" s="43">
        <f t="shared" si="1"/>
        <v>48.0653694263117</v>
      </c>
      <c r="Q11" s="81">
        <f>+D11*PARAMETROS!$D$6*0.5*0.4*PARAMETROS!$D$10</f>
        <v>3592.61066506381</v>
      </c>
      <c r="R11" s="43">
        <f>+Q11*(1-EXP(-PARAMETROS!$D$14*((13-8)/12)))</f>
        <v>29.8140245718177</v>
      </c>
      <c r="S11" s="43">
        <f>+Q11*EXP(-PARAMETROS!$D$14*((13-8)/12))</f>
        <v>3562.79664049199</v>
      </c>
      <c r="T11" s="43">
        <f>+S11+(T10*EXP(-PARAMETROS!$D$14))</f>
        <v>10406.114244768</v>
      </c>
      <c r="U11" s="43">
        <f>+R11+(T11*(1-EXP(-PARAMETROS!$D$14)))</f>
        <v>235.868892339697</v>
      </c>
      <c r="V11" s="43">
        <f t="shared" si="2"/>
        <v>172.970521049111</v>
      </c>
      <c r="W11" s="81">
        <f>+D11*PARAMETROS!$E$6*0.5*0.4*PARAMETROS!$E$10</f>
        <v>431.779827253706</v>
      </c>
      <c r="X11" s="43">
        <f>+W11*(1-EXP(-PARAMETROS!$E$14*((13-8)/12)))</f>
        <v>1.79533972503965</v>
      </c>
      <c r="Y11" s="43">
        <f>+W11*EXP(-PARAMETROS!$E$14*((13-8)/12))</f>
        <v>429.984487528666</v>
      </c>
      <c r="Z11" s="43">
        <f>+Y11+(Z10*EXP(-PARAMETROS!$E$14))</f>
        <v>1268.32166957944</v>
      </c>
      <c r="AA11" s="43">
        <f>+X11+(Z11*(1-EXP(-PARAMETROS!$E$14)))</f>
        <v>14.4153511968878</v>
      </c>
      <c r="AB11" s="43">
        <f t="shared" si="4"/>
        <v>10.5712575443843</v>
      </c>
      <c r="AC11" s="81">
        <f>+D11*PARAMETROS!$F$6*0.5*0.4*PARAMETROS!$F$10</f>
        <v>1099.41448972622</v>
      </c>
      <c r="AD11" s="43">
        <f>+AC11*(1-EXP(-PARAMETROS!$F$14*((13-8)/12)))</f>
        <v>9.12371911881742</v>
      </c>
      <c r="AE11" s="43">
        <f>+AC11*EXP(-PARAMETROS!$F$14*((13-8)/12))</f>
        <v>1090.2907706074</v>
      </c>
      <c r="AF11" s="43">
        <f>+AE11+(AF10*EXP(-PARAMETROS!$F$14))</f>
        <v>3184.49001270813</v>
      </c>
      <c r="AG11" s="43">
        <f>+AD11+(AF11*(1-EXP(-PARAMETROS!$F$14)))</f>
        <v>72.1808462118263</v>
      </c>
      <c r="AH11" s="43">
        <f t="shared" si="5"/>
        <v>52.9326205553391</v>
      </c>
      <c r="AI11" s="81">
        <f>+D11*PARAMETROS!$G$6*0.5*0.4*PARAMETROS!$G$10</f>
        <v>712.548718069815</v>
      </c>
      <c r="AJ11" s="43">
        <f>+AI11*(1-EXP(-PARAMETROS!$G$14*((13-8)/12)))</f>
        <v>29.0795000206168</v>
      </c>
      <c r="AK11" s="43">
        <f>+AI11*EXP(-PARAMETROS!$G$14*((13-8)/12))</f>
        <v>683.469218049199</v>
      </c>
      <c r="AL11" s="43">
        <f>+AK11+(AL10*EXP(-PARAMETROS!$G$14))</f>
        <v>1849.3736996315</v>
      </c>
      <c r="AM11" s="43">
        <f>+AJ11+(AL11*(1-EXP(-PARAMETROS!$G$14)))</f>
        <v>205.07067629394</v>
      </c>
      <c r="AN11" s="43">
        <f t="shared" si="6"/>
        <v>150.385162615556</v>
      </c>
      <c r="AO11" s="81">
        <f t="shared" si="3"/>
        <v>1056.80689206383</v>
      </c>
    </row>
    <row r="12" spans="2:41">
      <c r="B12">
        <v>4</v>
      </c>
      <c r="C12">
        <v>2028</v>
      </c>
      <c r="D12" s="43">
        <v>431240.969821855</v>
      </c>
      <c r="E12" s="81">
        <f>+D12*PARAMETROS!$B$10*0.5*0.4*PARAMETROS!$B$6</f>
        <v>2965.9636875729</v>
      </c>
      <c r="F12" s="43">
        <f>+E12*(1-EXP(-PARAMETROS!$B$14*((13-8)/12)))</f>
        <v>121.042588284433</v>
      </c>
      <c r="G12" s="43">
        <f>+E12*EXP(-PARAMETROS!$B$14*((13-8)/12))</f>
        <v>2844.92109928847</v>
      </c>
      <c r="H12" s="43">
        <f>+G12+(H11*EXP(-PARAMETROS!$B$14))</f>
        <v>9764.79528645887</v>
      </c>
      <c r="I12" s="43">
        <f>+F12+(H12*(1-EXP(-PARAMETROS!$B$14)))</f>
        <v>1050.28572009415</v>
      </c>
      <c r="J12" s="43">
        <f t="shared" si="0"/>
        <v>770.209528069042</v>
      </c>
      <c r="K12" s="81">
        <f>+D12*PARAMETROS!$C$10*0.5*0.4*PARAMETROS!$C$6</f>
        <v>422.593265768078</v>
      </c>
      <c r="L12" s="43">
        <f>+K12*(1-EXP(-PARAMETROS!$C$14*((13-8)/12)))</f>
        <v>8.71295132424528</v>
      </c>
      <c r="M12" s="43">
        <f>+K12*EXP(-PARAMETROS!$C$14*((13-8)/12))</f>
        <v>413.880314443832</v>
      </c>
      <c r="N12" s="43">
        <f>+M12+(N11*EXP(-PARAMETROS!$C$14))</f>
        <v>1523.42730532871</v>
      </c>
      <c r="O12" s="43">
        <f>+L12+(N12*(1-EXP(-PARAMETROS!$C$14)))</f>
        <v>83.0113777364528</v>
      </c>
      <c r="P12" s="43">
        <f t="shared" si="1"/>
        <v>60.8750103400652</v>
      </c>
      <c r="Q12" s="81">
        <f>+D12*PARAMETROS!$D$6*0.5*0.4*PARAMETROS!$D$10</f>
        <v>3616.25004323993</v>
      </c>
      <c r="R12" s="43">
        <f>+Q12*(1-EXP(-PARAMETROS!$D$14*((13-8)/12)))</f>
        <v>30.0102008535003</v>
      </c>
      <c r="S12" s="43">
        <f>+Q12*EXP(-PARAMETROS!$D$14*((13-8)/12))</f>
        <v>3586.23984238643</v>
      </c>
      <c r="T12" s="43">
        <f>+S12+(T11*EXP(-PARAMETROS!$D$14))</f>
        <v>13786.2992193866</v>
      </c>
      <c r="U12" s="43">
        <f>+R12+(T12*(1-EXP(-PARAMETROS!$D$14)))</f>
        <v>302.997215587399</v>
      </c>
      <c r="V12" s="43">
        <f t="shared" si="2"/>
        <v>222.197958097425</v>
      </c>
      <c r="W12" s="81">
        <f>+D12*PARAMETROS!$E$6*0.5*0.4*PARAMETROS!$E$10</f>
        <v>434.620938517035</v>
      </c>
      <c r="X12" s="43">
        <f>+W12*(1-EXP(-PARAMETROS!$E$14*((13-8)/12)))</f>
        <v>1.80715306043041</v>
      </c>
      <c r="Y12" s="43">
        <f>+W12*EXP(-PARAMETROS!$E$14*((13-8)/12))</f>
        <v>432.813785456605</v>
      </c>
      <c r="Z12" s="43">
        <f>+Y12+(Z11*EXP(-PARAMETROS!$E$14))</f>
        <v>1688.5154435642</v>
      </c>
      <c r="AA12" s="43">
        <f>+X12+(Z12*(1-EXP(-PARAMETROS!$E$14)))</f>
        <v>18.6081624409913</v>
      </c>
      <c r="AB12" s="43">
        <f t="shared" si="4"/>
        <v>13.6459857900603</v>
      </c>
      <c r="AC12" s="81">
        <f>+D12*PARAMETROS!$F$6*0.5*0.4*PARAMETROS!$F$10</f>
        <v>1106.64863706862</v>
      </c>
      <c r="AD12" s="43">
        <f>+AC12*(1-EXP(-PARAMETROS!$F$14*((13-8)/12)))</f>
        <v>9.18375319061924</v>
      </c>
      <c r="AE12" s="43">
        <f>+AC12*EXP(-PARAMETROS!$F$14*((13-8)/12))</f>
        <v>1097.464883878</v>
      </c>
      <c r="AF12" s="43">
        <f>+AE12+(AF11*EXP(-PARAMETROS!$F$14))</f>
        <v>4218.89776949312</v>
      </c>
      <c r="AG12" s="43">
        <f>+AD12+(AF12*(1-EXP(-PARAMETROS!$F$14)))</f>
        <v>92.7235262097541</v>
      </c>
      <c r="AH12" s="43">
        <f t="shared" si="5"/>
        <v>67.9972525538195</v>
      </c>
      <c r="AI12" s="81">
        <f>+D12*PARAMETROS!$G$6*0.5*0.4*PARAMETROS!$G$10</f>
        <v>717.237288634715</v>
      </c>
      <c r="AJ12" s="43">
        <f>+AI12*(1-EXP(-PARAMETROS!$G$14*((13-8)/12)))</f>
        <v>29.2708431307525</v>
      </c>
      <c r="AK12" s="43">
        <f>+AI12*EXP(-PARAMETROS!$G$14*((13-8)/12))</f>
        <v>687.966445503962</v>
      </c>
      <c r="AL12" s="43">
        <f>+AK12+(AL11*EXP(-PARAMETROS!$G$14))</f>
        <v>2361.34896886214</v>
      </c>
      <c r="AM12" s="43">
        <f>+AJ12+(AL12*(1-EXP(-PARAMETROS!$G$14)))</f>
        <v>253.982907925798</v>
      </c>
      <c r="AN12" s="43">
        <f t="shared" si="6"/>
        <v>186.254132478918</v>
      </c>
      <c r="AO12" s="81">
        <f t="shared" si="3"/>
        <v>1321.17986732933</v>
      </c>
    </row>
    <row r="13" spans="2:41">
      <c r="B13">
        <v>5</v>
      </c>
      <c r="C13">
        <v>2029</v>
      </c>
      <c r="D13" s="43">
        <v>433931.913473544</v>
      </c>
      <c r="E13" s="81">
        <f>+D13*PARAMETROS!$B$10*0.5*0.4*PARAMETROS!$B$6</f>
        <v>2984.47130098335</v>
      </c>
      <c r="F13" s="43">
        <f>+E13*(1-EXP(-PARAMETROS!$B$14*((13-8)/12)))</f>
        <v>121.797894035327</v>
      </c>
      <c r="G13" s="43">
        <f>+E13*EXP(-PARAMETROS!$B$14*((13-8)/12))</f>
        <v>2862.67340694803</v>
      </c>
      <c r="H13" s="43">
        <f>+G13+(H12*EXP(-PARAMETROS!$B$14))</f>
        <v>11698.2255615972</v>
      </c>
      <c r="I13" s="43">
        <f>+F13+(H13*(1-EXP(-PARAMETROS!$B$14)))</f>
        <v>1235.03124287465</v>
      </c>
      <c r="J13" s="43">
        <f t="shared" si="0"/>
        <v>905.689578108076</v>
      </c>
      <c r="K13" s="81">
        <f>+D13*PARAMETROS!$C$10*0.5*0.4*PARAMETROS!$C$6</f>
        <v>425.23024774647</v>
      </c>
      <c r="L13" s="43">
        <f>+K13*(1-EXP(-PARAMETROS!$C$14*((13-8)/12)))</f>
        <v>8.76732014050857</v>
      </c>
      <c r="M13" s="43">
        <f>+K13*EXP(-PARAMETROS!$C$14*((13-8)/12))</f>
        <v>416.462927605962</v>
      </c>
      <c r="N13" s="43">
        <f>+M13+(N12*EXP(-PARAMETROS!$C$14))</f>
        <v>1865.59180652246</v>
      </c>
      <c r="O13" s="43">
        <f>+L13+(N13*(1-EXP(-PARAMETROS!$C$14)))</f>
        <v>99.7533061913616</v>
      </c>
      <c r="P13" s="43">
        <f t="shared" si="1"/>
        <v>73.1524245403317</v>
      </c>
      <c r="Q13" s="81">
        <f>+D13*PARAMETROS!$D$6*0.5*0.4*PARAMETROS!$D$10</f>
        <v>3638.81544350974</v>
      </c>
      <c r="R13" s="43">
        <f>+Q13*(1-EXP(-PARAMETROS!$D$14*((13-8)/12)))</f>
        <v>30.1974645068261</v>
      </c>
      <c r="S13" s="43">
        <f>+Q13*EXP(-PARAMETROS!$D$14*((13-8)/12))</f>
        <v>3608.61797900292</v>
      </c>
      <c r="T13" s="43">
        <f>+S13+(T12*EXP(-PARAMETROS!$D$14))</f>
        <v>17121.9301836556</v>
      </c>
      <c r="U13" s="43">
        <f>+R13+(T13*(1-EXP(-PARAMETROS!$D$14)))</f>
        <v>369.234397692319</v>
      </c>
      <c r="V13" s="43">
        <f t="shared" si="2"/>
        <v>270.771891641033</v>
      </c>
      <c r="W13" s="81">
        <f>+D13*PARAMETROS!$E$6*0.5*0.4*PARAMETROS!$E$10</f>
        <v>437.332973173382</v>
      </c>
      <c r="X13" s="43">
        <f>+W13*(1-EXP(-PARAMETROS!$E$14*((13-8)/12)))</f>
        <v>1.8184296955275</v>
      </c>
      <c r="Y13" s="43">
        <f>+W13*EXP(-PARAMETROS!$E$14*((13-8)/12))</f>
        <v>435.514543477854</v>
      </c>
      <c r="Z13" s="43">
        <f>+Y13+(Z12*EXP(-PARAMETROS!$E$14))</f>
        <v>2107.22897766149</v>
      </c>
      <c r="AA13" s="43">
        <f>+X13+(Z13*(1-EXP(-PARAMETROS!$E$14)))</f>
        <v>22.7857083518299</v>
      </c>
      <c r="AB13" s="43">
        <f t="shared" si="4"/>
        <v>16.7095194580085</v>
      </c>
      <c r="AC13" s="81">
        <f>+D13*PARAMETROS!$F$6*0.5*0.4*PARAMETROS!$F$10</f>
        <v>1113.55412456393</v>
      </c>
      <c r="AD13" s="43">
        <f>+AC13*(1-EXP(-PARAMETROS!$F$14*((13-8)/12)))</f>
        <v>9.2410598105287</v>
      </c>
      <c r="AE13" s="43">
        <f>+AC13*EXP(-PARAMETROS!$F$14*((13-8)/12))</f>
        <v>1104.3130647534</v>
      </c>
      <c r="AF13" s="43">
        <f>+AE13+(AF12*EXP(-PARAMETROS!$F$14))</f>
        <v>5239.67106122739</v>
      </c>
      <c r="AG13" s="43">
        <f>+AD13+(AF13*(1-EXP(-PARAMETROS!$F$14)))</f>
        <v>112.993498259033</v>
      </c>
      <c r="AH13" s="43">
        <f t="shared" si="5"/>
        <v>82.8618987232904</v>
      </c>
      <c r="AI13" s="81">
        <f>+D13*PARAMETROS!$G$6*0.5*0.4*PARAMETROS!$G$10</f>
        <v>721.712849315795</v>
      </c>
      <c r="AJ13" s="43">
        <f>+AI13*(1-EXP(-PARAMETROS!$G$14*((13-8)/12)))</f>
        <v>29.4534931918884</v>
      </c>
      <c r="AK13" s="43">
        <f>+AI13*EXP(-PARAMETROS!$G$14*((13-8)/12))</f>
        <v>692.259356123907</v>
      </c>
      <c r="AL13" s="43">
        <f>+AK13+(AL12*EXP(-PARAMETROS!$G$14))</f>
        <v>2828.896260191</v>
      </c>
      <c r="AM13" s="43">
        <f>+AJ13+(AL13*(1-EXP(-PARAMETROS!$G$14)))</f>
        <v>298.658565420082</v>
      </c>
      <c r="AN13" s="43">
        <f t="shared" si="6"/>
        <v>219.016281308059</v>
      </c>
      <c r="AO13" s="81">
        <f t="shared" si="3"/>
        <v>1568.2015937788</v>
      </c>
    </row>
    <row r="14" spans="2:41">
      <c r="B14">
        <v>6</v>
      </c>
      <c r="C14">
        <v>2030</v>
      </c>
      <c r="D14" s="43">
        <v>436492.111763038</v>
      </c>
      <c r="E14" s="81">
        <f>+D14*PARAMETROS!$B$10*0.5*0.4*PARAMETROS!$B$6</f>
        <v>3002.07968165916</v>
      </c>
      <c r="F14" s="43">
        <f>+E14*(1-EXP(-PARAMETROS!$B$14*((13-8)/12)))</f>
        <v>122.516501610136</v>
      </c>
      <c r="G14" s="43">
        <f>+E14*EXP(-PARAMETROS!$B$14*((13-8)/12))</f>
        <v>2879.56318004902</v>
      </c>
      <c r="H14" s="43">
        <f>+G14+(H13*EXP(-PARAMETROS!$B$14))</f>
        <v>13464.5553928069</v>
      </c>
      <c r="I14" s="43">
        <f>+F14+(H14*(1-EXP(-PARAMETROS!$B$14)))</f>
        <v>1403.83835778748</v>
      </c>
      <c r="J14" s="43">
        <f t="shared" si="0"/>
        <v>1029.48146237749</v>
      </c>
      <c r="K14" s="81">
        <f>+D14*PARAMETROS!$C$10*0.5*0.4*PARAMETROS!$C$6</f>
        <v>427.739106208175</v>
      </c>
      <c r="L14" s="43">
        <f>+K14*(1-EXP(-PARAMETROS!$C$14*((13-8)/12)))</f>
        <v>8.81904732933757</v>
      </c>
      <c r="M14" s="43">
        <f>+K14*EXP(-PARAMETROS!$C$14*((13-8)/12))</f>
        <v>418.920058878837</v>
      </c>
      <c r="N14" s="43">
        <f>+M14+(N13*EXP(-PARAMETROS!$C$14))</f>
        <v>2193.52587935044</v>
      </c>
      <c r="O14" s="43">
        <f>+L14+(N14*(1-EXP(-PARAMETROS!$C$14)))</f>
        <v>115.798566837836</v>
      </c>
      <c r="P14" s="43">
        <f t="shared" si="1"/>
        <v>84.9189490144129</v>
      </c>
      <c r="Q14" s="81">
        <f>+D14*PARAMETROS!$D$6*0.5*0.4*PARAMETROS!$D$10</f>
        <v>3660.28445462645</v>
      </c>
      <c r="R14" s="43">
        <f>+Q14*(1-EXP(-PARAMETROS!$D$14*((13-8)/12)))</f>
        <v>30.3756295474164</v>
      </c>
      <c r="S14" s="43">
        <f>+Q14*EXP(-PARAMETROS!$D$14*((13-8)/12))</f>
        <v>3629.90882507903</v>
      </c>
      <c r="T14" s="43">
        <f>+S14+(T13*EXP(-PARAMETROS!$D$14))</f>
        <v>20412.8020755491</v>
      </c>
      <c r="U14" s="43">
        <f>+R14+(T14*(1-EXP(-PARAMETROS!$D$14)))</f>
        <v>434.576192169909</v>
      </c>
      <c r="V14" s="43">
        <f t="shared" si="2"/>
        <v>318.689207591266</v>
      </c>
      <c r="W14" s="81">
        <f>+D14*PARAMETROS!$E$6*0.5*0.4*PARAMETROS!$E$10</f>
        <v>439.913237715105</v>
      </c>
      <c r="X14" s="43">
        <f>+W14*(1-EXP(-PARAMETROS!$E$14*((13-8)/12)))</f>
        <v>1.82915843073111</v>
      </c>
      <c r="Y14" s="43">
        <f>+W14*EXP(-PARAMETROS!$E$14*((13-8)/12))</f>
        <v>438.084079284373</v>
      </c>
      <c r="Z14" s="43">
        <f>+Y14+(Z13*EXP(-PARAMETROS!$E$14))</f>
        <v>2524.34577828956</v>
      </c>
      <c r="AA14" s="43">
        <f>+X14+(Z14*(1-EXP(-PARAMETROS!$E$14)))</f>
        <v>26.9468185992979</v>
      </c>
      <c r="AB14" s="43">
        <f t="shared" si="4"/>
        <v>19.7610003061517</v>
      </c>
      <c r="AC14" s="81">
        <f>+D14*PARAMETROS!$F$6*0.5*0.4*PARAMETROS!$F$10</f>
        <v>1120.12409389886</v>
      </c>
      <c r="AD14" s="43">
        <f>+AC14*(1-EXP(-PARAMETROS!$F$14*((13-8)/12)))</f>
        <v>9.29558206341082</v>
      </c>
      <c r="AE14" s="43">
        <f>+AC14*EXP(-PARAMETROS!$F$14*((13-8)/12))</f>
        <v>1110.82851183544</v>
      </c>
      <c r="AF14" s="43">
        <f>+AE14+(AF13*EXP(-PARAMETROS!$F$14))</f>
        <v>6246.74713461433</v>
      </c>
      <c r="AG14" s="43">
        <f>+AD14+(AF14*(1-EXP(-PARAMETROS!$F$14)))</f>
        <v>132.989462846</v>
      </c>
      <c r="AH14" s="43">
        <f t="shared" si="5"/>
        <v>97.5256060870662</v>
      </c>
      <c r="AI14" s="81">
        <f>+D14*PARAMETROS!$G$6*0.5*0.4*PARAMETROS!$G$10</f>
        <v>725.970955126758</v>
      </c>
      <c r="AJ14" s="43">
        <f>+AI14*(1-EXP(-PARAMETROS!$G$14*((13-8)/12)))</f>
        <v>29.6272688017205</v>
      </c>
      <c r="AK14" s="43">
        <f>+AI14*EXP(-PARAMETROS!$G$14*((13-8)/12))</f>
        <v>696.343686325038</v>
      </c>
      <c r="AL14" s="43">
        <f>+AK14+(AL13*EXP(-PARAMETROS!$G$14))</f>
        <v>3256.03487428784</v>
      </c>
      <c r="AM14" s="43">
        <f>+AJ14+(AL14*(1-EXP(-PARAMETROS!$G$14)))</f>
        <v>339.479954403912</v>
      </c>
      <c r="AN14" s="43">
        <f t="shared" si="6"/>
        <v>248.951966562868</v>
      </c>
      <c r="AO14" s="81">
        <f t="shared" si="3"/>
        <v>1799.32819193925</v>
      </c>
    </row>
    <row r="15" spans="2:41">
      <c r="B15">
        <v>7</v>
      </c>
      <c r="C15">
        <v>2031</v>
      </c>
      <c r="D15" s="43">
        <v>438927.737746675</v>
      </c>
      <c r="E15" s="81">
        <f>+D15*PARAMETROS!$B$10*0.5*0.4*PARAMETROS!$B$6</f>
        <v>3018.83128628281</v>
      </c>
      <c r="F15" s="43">
        <f>+E15*(1-EXP(-PARAMETROS!$B$14*((13-8)/12)))</f>
        <v>123.20014368912</v>
      </c>
      <c r="G15" s="43">
        <f>+E15*EXP(-PARAMETROS!$B$14*((13-8)/12))</f>
        <v>2895.63114259369</v>
      </c>
      <c r="H15" s="43">
        <f>+G15+(H14*EXP(-PARAMETROS!$B$14))</f>
        <v>15078.8646792232</v>
      </c>
      <c r="I15" s="43">
        <f>+F15+(H15*(1-EXP(-PARAMETROS!$B$14)))</f>
        <v>1558.14383965038</v>
      </c>
      <c r="J15" s="43">
        <f t="shared" si="0"/>
        <v>1142.63881574361</v>
      </c>
      <c r="K15" s="81">
        <f>+D15*PARAMETROS!$C$10*0.5*0.4*PARAMETROS!$C$6</f>
        <v>430.125890420816</v>
      </c>
      <c r="L15" s="43">
        <f>+K15*(1-EXP(-PARAMETROS!$C$14*((13-8)/12)))</f>
        <v>8.86825761343527</v>
      </c>
      <c r="M15" s="43">
        <f>+K15*EXP(-PARAMETROS!$C$14*((13-8)/12))</f>
        <v>421.257632807381</v>
      </c>
      <c r="N15" s="43">
        <f>+M15+(N14*EXP(-PARAMETROS!$C$14))</f>
        <v>2507.80399264933</v>
      </c>
      <c r="O15" s="43">
        <f>+L15+(N15*(1-EXP(-PARAMETROS!$C$14)))</f>
        <v>131.17530157435</v>
      </c>
      <c r="P15" s="43">
        <f t="shared" si="1"/>
        <v>96.1952211545232</v>
      </c>
      <c r="Q15" s="81">
        <f>+D15*PARAMETROS!$D$6*0.5*0.4*PARAMETROS!$D$10</f>
        <v>3680.70884188327</v>
      </c>
      <c r="R15" s="43">
        <f>+Q15*(1-EXP(-PARAMETROS!$D$14*((13-8)/12)))</f>
        <v>30.545125560291</v>
      </c>
      <c r="S15" s="43">
        <f>+Q15*EXP(-PARAMETROS!$D$14*((13-8)/12))</f>
        <v>3650.16371632298</v>
      </c>
      <c r="T15" s="43">
        <f>+S15+(T14*EXP(-PARAMETROS!$D$14))</f>
        <v>23658.7652292496</v>
      </c>
      <c r="U15" s="43">
        <f>+R15+(T15*(1-EXP(-PARAMETROS!$D$14)))</f>
        <v>499.020065023442</v>
      </c>
      <c r="V15" s="43">
        <f t="shared" si="2"/>
        <v>365.948047683857</v>
      </c>
      <c r="W15" s="81">
        <f>+D15*PARAMETROS!$E$6*0.5*0.4*PARAMETROS!$E$10</f>
        <v>442.367953581555</v>
      </c>
      <c r="X15" s="43">
        <f>+W15*(1-EXP(-PARAMETROS!$E$14*((13-8)/12)))</f>
        <v>1.83936513477459</v>
      </c>
      <c r="Y15" s="43">
        <f>+W15*EXP(-PARAMETROS!$E$14*((13-8)/12))</f>
        <v>440.52858844678</v>
      </c>
      <c r="Z15" s="43">
        <f>+Y15+(Z14*EXP(-PARAMETROS!$E$14))</f>
        <v>2939.75670656777</v>
      </c>
      <c r="AA15" s="43">
        <f>+X15+(Z15*(1-EXP(-PARAMETROS!$E$14)))</f>
        <v>31.090433102122</v>
      </c>
      <c r="AB15" s="43">
        <f t="shared" si="4"/>
        <v>22.7996509415561</v>
      </c>
      <c r="AC15" s="81">
        <f>+D15*PARAMETROS!$F$6*0.5*0.4*PARAMETROS!$F$10</f>
        <v>1126.37438634281</v>
      </c>
      <c r="AD15" s="43">
        <f>+AC15*(1-EXP(-PARAMETROS!$F$14*((13-8)/12)))</f>
        <v>9.34745141132465</v>
      </c>
      <c r="AE15" s="43">
        <f>+AC15*EXP(-PARAMETROS!$F$14*((13-8)/12))</f>
        <v>1117.02693493149</v>
      </c>
      <c r="AF15" s="43">
        <f>+AE15+(AF14*EXP(-PARAMETROS!$F$14))</f>
        <v>7240.08018876322</v>
      </c>
      <c r="AG15" s="43">
        <f>+AD15+(AF15*(1-EXP(-PARAMETROS!$F$14)))</f>
        <v>152.710644514314</v>
      </c>
      <c r="AH15" s="43">
        <f t="shared" si="5"/>
        <v>111.987805977164</v>
      </c>
      <c r="AI15" s="81">
        <f>+D15*PARAMETROS!$G$6*0.5*0.4*PARAMETROS!$G$10</f>
        <v>730.021873056366</v>
      </c>
      <c r="AJ15" s="43">
        <f>+AI15*(1-EXP(-PARAMETROS!$G$14*((13-8)/12)))</f>
        <v>29.7925889616341</v>
      </c>
      <c r="AK15" s="43">
        <f>+AI15*EXP(-PARAMETROS!$G$14*((13-8)/12))</f>
        <v>700.229284094732</v>
      </c>
      <c r="AL15" s="43">
        <f>+AK15+(AL14*EXP(-PARAMETROS!$G$14))</f>
        <v>3646.41147278038</v>
      </c>
      <c r="AM15" s="43">
        <f>+AJ15+(AL15*(1-EXP(-PARAMETROS!$G$14)))</f>
        <v>376.794519614715</v>
      </c>
      <c r="AN15" s="43">
        <f t="shared" si="6"/>
        <v>276.31598105079</v>
      </c>
      <c r="AO15" s="81">
        <f t="shared" si="3"/>
        <v>2015.8855225515</v>
      </c>
    </row>
    <row r="16" spans="2:41">
      <c r="B16">
        <v>8</v>
      </c>
      <c r="C16">
        <v>2032</v>
      </c>
      <c r="D16" s="43">
        <v>441236.497647223</v>
      </c>
      <c r="E16" s="81">
        <f>+D16*PARAMETROS!$B$10*0.5*0.4*PARAMETROS!$B$6</f>
        <v>3034.71033884866</v>
      </c>
      <c r="F16" s="43">
        <f>+E16*(1-EXP(-PARAMETROS!$B$14*((13-8)/12)))</f>
        <v>123.848176444925</v>
      </c>
      <c r="G16" s="43">
        <f>+E16*EXP(-PARAMETROS!$B$14*((13-8)/12))</f>
        <v>2910.86216240374</v>
      </c>
      <c r="H16" s="43">
        <f>+G16+(H15*EXP(-PARAMETROS!$B$14))</f>
        <v>16554.7831456657</v>
      </c>
      <c r="I16" s="43">
        <f>+F16+(H16*(1-EXP(-PARAMETROS!$B$14)))</f>
        <v>1699.24408444125</v>
      </c>
      <c r="J16" s="43">
        <f t="shared" si="0"/>
        <v>1246.11232859025</v>
      </c>
      <c r="K16" s="81">
        <f>+D16*PARAMETROS!$C$10*0.5*0.4*PARAMETROS!$C$6</f>
        <v>432.38835260443</v>
      </c>
      <c r="L16" s="43">
        <f>+K16*(1-EXP(-PARAMETROS!$C$14*((13-8)/12)))</f>
        <v>8.91490464848194</v>
      </c>
      <c r="M16" s="43">
        <f>+K16*EXP(-PARAMETROS!$C$14*((13-8)/12))</f>
        <v>423.473447955948</v>
      </c>
      <c r="N16" s="43">
        <f>+M16+(N15*EXP(-PARAMETROS!$C$14))</f>
        <v>2808.97039664436</v>
      </c>
      <c r="O16" s="43">
        <f>+L16+(N16*(1-EXP(-PARAMETROS!$C$14)))</f>
        <v>145.910007453285</v>
      </c>
      <c r="P16" s="43">
        <f t="shared" si="1"/>
        <v>107.000672132409</v>
      </c>
      <c r="Q16" s="81">
        <f>+D16*PARAMETROS!$D$6*0.5*0.4*PARAMETROS!$D$10</f>
        <v>3700.06937039157</v>
      </c>
      <c r="R16" s="43">
        <f>+Q16*(1-EXP(-PARAMETROS!$D$14*((13-8)/12)))</f>
        <v>30.7057929207381</v>
      </c>
      <c r="S16" s="43">
        <f>+Q16*EXP(-PARAMETROS!$D$14*((13-8)/12))</f>
        <v>3669.36357747083</v>
      </c>
      <c r="T16" s="43">
        <f>+S16+(T15*EXP(-PARAMETROS!$D$14))</f>
        <v>26859.6538672573</v>
      </c>
      <c r="U16" s="43">
        <f>+R16+(T16*(1-EXP(-PARAMETROS!$D$14)))</f>
        <v>562.562574013775</v>
      </c>
      <c r="V16" s="43">
        <f t="shared" si="2"/>
        <v>412.5458876101</v>
      </c>
      <c r="W16" s="81">
        <f>+D16*PARAMETROS!$E$6*0.5*0.4*PARAMETROS!$E$10</f>
        <v>444.694809017394</v>
      </c>
      <c r="X16" s="43">
        <f>+W16*(1-EXP(-PARAMETROS!$E$14*((13-8)/12)))</f>
        <v>1.8490401953835</v>
      </c>
      <c r="Y16" s="43">
        <f>+W16*EXP(-PARAMETROS!$E$14*((13-8)/12))</f>
        <v>442.84576882201</v>
      </c>
      <c r="Z16" s="43">
        <f>+Y16+(Z15*EXP(-PARAMETROS!$E$14))</f>
        <v>3353.35140742244</v>
      </c>
      <c r="AA16" s="43">
        <f>+X16+(Z16*(1-EXP(-PARAMETROS!$E$14)))</f>
        <v>35.2154441966979</v>
      </c>
      <c r="AB16" s="43">
        <f t="shared" si="4"/>
        <v>25.8246590775784</v>
      </c>
      <c r="AC16" s="81">
        <f>+D16*PARAMETROS!$F$6*0.5*0.4*PARAMETROS!$F$10</f>
        <v>1132.29911561497</v>
      </c>
      <c r="AD16" s="43">
        <f>+AC16*(1-EXP(-PARAMETROS!$F$14*((13-8)/12)))</f>
        <v>9.39661900574822</v>
      </c>
      <c r="AE16" s="43">
        <f>+AC16*EXP(-PARAMETROS!$F$14*((13-8)/12))</f>
        <v>1122.90249660923</v>
      </c>
      <c r="AF16" s="43">
        <f>+AE16+(AF15*EXP(-PARAMETROS!$F$14))</f>
        <v>8219.61949226946</v>
      </c>
      <c r="AG16" s="43">
        <f>+AD16+(AF16*(1-EXP(-PARAMETROS!$F$14)))</f>
        <v>172.155989866338</v>
      </c>
      <c r="AH16" s="43">
        <f t="shared" si="5"/>
        <v>126.247725901981</v>
      </c>
      <c r="AI16" s="81">
        <f>+D16*PARAMETROS!$G$6*0.5*0.4*PARAMETROS!$G$10</f>
        <v>733.861788108642</v>
      </c>
      <c r="AJ16" s="43">
        <f>+AI16*(1-EXP(-PARAMETROS!$G$14*((13-8)/12)))</f>
        <v>29.9492979795723</v>
      </c>
      <c r="AK16" s="43">
        <f>+AI16*EXP(-PARAMETROS!$G$14*((13-8)/12))</f>
        <v>703.91249012907</v>
      </c>
      <c r="AL16" s="43">
        <f>+AK16+(AL15*EXP(-PARAMETROS!$G$14))</f>
        <v>4003.32203225637</v>
      </c>
      <c r="AM16" s="43">
        <f>+AJ16+(AL16*(1-EXP(-PARAMETROS!$G$14)))</f>
        <v>410.915759002618</v>
      </c>
      <c r="AN16" s="43">
        <f t="shared" si="6"/>
        <v>301.338223268586</v>
      </c>
      <c r="AO16" s="81">
        <f t="shared" si="3"/>
        <v>2219.0694965809</v>
      </c>
    </row>
    <row r="17" spans="2:41">
      <c r="B17">
        <v>9</v>
      </c>
      <c r="C17">
        <v>2033</v>
      </c>
      <c r="D17" s="43">
        <v>443416.2059456</v>
      </c>
      <c r="E17" s="81">
        <f>+D17*PARAMETROS!$B$10*0.5*0.4*PARAMETROS!$B$6</f>
        <v>3049.70180792257</v>
      </c>
      <c r="F17" s="43">
        <f>+E17*(1-EXP(-PARAMETROS!$B$14*((13-8)/12)))</f>
        <v>124.459986436563</v>
      </c>
      <c r="G17" s="43">
        <f>+E17*EXP(-PARAMETROS!$B$14*((13-8)/12))</f>
        <v>2925.24182148601</v>
      </c>
      <c r="H17" s="43">
        <f>+G17+(H16*EXP(-PARAMETROS!$B$14))</f>
        <v>17904.6290591554</v>
      </c>
      <c r="I17" s="43">
        <f>+F17+(H17*(1-EXP(-PARAMETROS!$B$14)))</f>
        <v>1828.31071681418</v>
      </c>
      <c r="J17" s="43">
        <f t="shared" si="0"/>
        <v>1340.76119233039</v>
      </c>
      <c r="K17" s="81">
        <f>+D17*PARAMETROS!$C$10*0.5*0.4*PARAMETROS!$C$6</f>
        <v>434.524351066296</v>
      </c>
      <c r="L17" s="43">
        <f>+K17*(1-EXP(-PARAMETROS!$C$14*((13-8)/12)))</f>
        <v>8.95894427744545</v>
      </c>
      <c r="M17" s="43">
        <f>+K17*EXP(-PARAMETROS!$C$14*((13-8)/12))</f>
        <v>425.56540678885</v>
      </c>
      <c r="N17" s="43">
        <f>+M17+(N16*EXP(-PARAMETROS!$C$14))</f>
        <v>3097.54070062841</v>
      </c>
      <c r="O17" s="43">
        <f>+L17+(N17*(1-EXP(-PARAMETROS!$C$14)))</f>
        <v>160.027786879554</v>
      </c>
      <c r="P17" s="43">
        <f t="shared" si="1"/>
        <v>117.35371037834</v>
      </c>
      <c r="Q17" s="81">
        <f>+D17*PARAMETROS!$D$6*0.5*0.4*PARAMETROS!$D$10</f>
        <v>3718.34771308131</v>
      </c>
      <c r="R17" s="43">
        <f>+Q17*(1-EXP(-PARAMETROS!$D$14*((13-8)/12)))</f>
        <v>30.8574795377666</v>
      </c>
      <c r="S17" s="43">
        <f>+Q17*EXP(-PARAMETROS!$D$14*((13-8)/12))</f>
        <v>3687.49023354354</v>
      </c>
      <c r="T17" s="43">
        <f>+S17+(T16*EXP(-PARAMETROS!$D$14))</f>
        <v>30015.2873197078</v>
      </c>
      <c r="U17" s="43">
        <f>+R17+(T17*(1-EXP(-PARAMETROS!$D$14)))</f>
        <v>625.199989546907</v>
      </c>
      <c r="V17" s="43">
        <f t="shared" si="2"/>
        <v>458.479992334398</v>
      </c>
      <c r="W17" s="81">
        <f>+D17*PARAMETROS!$E$6*0.5*0.4*PARAMETROS!$E$10</f>
        <v>446.89160137394</v>
      </c>
      <c r="X17" s="43">
        <f>+W17*(1-EXP(-PARAMETROS!$E$14*((13-8)/12)))</f>
        <v>1.8581744539487</v>
      </c>
      <c r="Y17" s="43">
        <f>+W17*EXP(-PARAMETROS!$E$14*((13-8)/12))</f>
        <v>445.033426919991</v>
      </c>
      <c r="Z17" s="43">
        <f>+Y17+(Z16*EXP(-PARAMETROS!$E$14))</f>
        <v>3765.01843034111</v>
      </c>
      <c r="AA17" s="43">
        <f>+X17+(Z17*(1-EXP(-PARAMETROS!$E$14)))</f>
        <v>39.3207337732889</v>
      </c>
      <c r="AB17" s="43">
        <f t="shared" si="4"/>
        <v>28.8352047670785</v>
      </c>
      <c r="AC17" s="81">
        <f>+D17*PARAMETROS!$F$6*0.5*0.4*PARAMETROS!$F$10</f>
        <v>1137.89267324611</v>
      </c>
      <c r="AD17" s="43">
        <f>+AC17*(1-EXP(-PARAMETROS!$F$14*((13-8)/12)))</f>
        <v>9.44303830363662</v>
      </c>
      <c r="AE17" s="43">
        <f>+AC17*EXP(-PARAMETROS!$F$14*((13-8)/12))</f>
        <v>1128.44963494248</v>
      </c>
      <c r="AF17" s="43">
        <f>+AE17+(AF16*EXP(-PARAMETROS!$F$14))</f>
        <v>9185.30975635134</v>
      </c>
      <c r="AG17" s="43">
        <f>+AD17+(AF17*(1-EXP(-PARAMETROS!$F$14)))</f>
        <v>191.324357567798</v>
      </c>
      <c r="AH17" s="43">
        <f t="shared" si="5"/>
        <v>140.304528883051</v>
      </c>
      <c r="AI17" s="81">
        <f>+D17*PARAMETROS!$G$6*0.5*0.4*PARAMETROS!$G$10</f>
        <v>737.487065341899</v>
      </c>
      <c r="AJ17" s="43">
        <f>+AI17*(1-EXP(-PARAMETROS!$G$14*((13-8)/12)))</f>
        <v>30.0972475115914</v>
      </c>
      <c r="AK17" s="43">
        <f>+AI17*EXP(-PARAMETROS!$G$14*((13-8)/12))</f>
        <v>707.389817830307</v>
      </c>
      <c r="AL17" s="43">
        <f>+AK17+(AL16*EXP(-PARAMETROS!$G$14))</f>
        <v>4329.74538906363</v>
      </c>
      <c r="AM17" s="43">
        <f>+AJ17+(AL17*(1-EXP(-PARAMETROS!$G$14)))</f>
        <v>442.126997981786</v>
      </c>
      <c r="AN17" s="43">
        <f t="shared" si="6"/>
        <v>324.226465186642</v>
      </c>
      <c r="AO17" s="81">
        <f t="shared" si="3"/>
        <v>2409.9610938799</v>
      </c>
    </row>
    <row r="18" spans="2:41">
      <c r="B18">
        <v>10</v>
      </c>
      <c r="C18">
        <v>2034</v>
      </c>
      <c r="D18" s="43">
        <v>445464.788817069</v>
      </c>
      <c r="E18" s="81">
        <f>+D18*PARAMETROS!$B$10*0.5*0.4*PARAMETROS!$B$6</f>
        <v>3063.79143027518</v>
      </c>
      <c r="F18" s="43">
        <f>+E18*(1-EXP(-PARAMETROS!$B$14*((13-8)/12)))</f>
        <v>125.0349915739</v>
      </c>
      <c r="G18" s="43">
        <f>+E18*EXP(-PARAMETROS!$B$14*((13-8)/12))</f>
        <v>2938.75643870128</v>
      </c>
      <c r="H18" s="43">
        <f>+G18+(H17*EXP(-PARAMETROS!$B$14))</f>
        <v>19139.5347674791</v>
      </c>
      <c r="I18" s="43">
        <f>+F18+(H18*(1-EXP(-PARAMETROS!$B$14)))</f>
        <v>1946.40253763773</v>
      </c>
      <c r="J18" s="43">
        <f t="shared" si="0"/>
        <v>1427.36186093433</v>
      </c>
      <c r="K18" s="81">
        <f>+D18*PARAMETROS!$C$10*0.5*0.4*PARAMETROS!$C$6</f>
        <v>436.531853568222</v>
      </c>
      <c r="L18" s="43">
        <f>+K18*(1-EXP(-PARAMETROS!$C$14*((13-8)/12)))</f>
        <v>9.00033460000724</v>
      </c>
      <c r="M18" s="43">
        <f>+K18*EXP(-PARAMETROS!$C$14*((13-8)/12))</f>
        <v>427.531518968215</v>
      </c>
      <c r="N18" s="43">
        <f>+M18+(N17*EXP(-PARAMETROS!$C$14))</f>
        <v>3374.00337699451</v>
      </c>
      <c r="O18" s="43">
        <f>+L18+(N18*(1-EXP(-PARAMETROS!$C$14)))</f>
        <v>173.552421032564</v>
      </c>
      <c r="P18" s="43">
        <f t="shared" si="1"/>
        <v>127.27177542388</v>
      </c>
      <c r="Q18" s="81">
        <f>+D18*PARAMETROS!$D$6*0.5*0.4*PARAMETROS!$D$10</f>
        <v>3735.52647951574</v>
      </c>
      <c r="R18" s="43">
        <f>+Q18*(1-EXP(-PARAMETROS!$D$14*((13-8)/12)))</f>
        <v>31.0000410932311</v>
      </c>
      <c r="S18" s="43">
        <f>+Q18*EXP(-PARAMETROS!$D$14*((13-8)/12))</f>
        <v>3704.52643842251</v>
      </c>
      <c r="T18" s="43">
        <f>+S18+(T17*EXP(-PARAMETROS!$D$14))</f>
        <v>33125.4712481212</v>
      </c>
      <c r="U18" s="43">
        <f>+R18+(T18*(1-EXP(-PARAMETROS!$D$14)))</f>
        <v>686.928319144964</v>
      </c>
      <c r="V18" s="43">
        <f t="shared" si="2"/>
        <v>503.747434039639</v>
      </c>
      <c r="W18" s="81">
        <f>+D18*PARAMETROS!$E$6*0.5*0.4*PARAMETROS!$E$10</f>
        <v>448.956240572287</v>
      </c>
      <c r="X18" s="43">
        <f>+W18*(1-EXP(-PARAMETROS!$E$14*((13-8)/12)))</f>
        <v>1.86675921992594</v>
      </c>
      <c r="Y18" s="43">
        <f>+W18*EXP(-PARAMETROS!$E$14*((13-8)/12))</f>
        <v>447.089481352361</v>
      </c>
      <c r="Z18" s="43">
        <f>+Y18+(Z17*EXP(-PARAMETROS!$E$14))</f>
        <v>4174.64535237414</v>
      </c>
      <c r="AA18" s="43">
        <f>+X18+(Z18*(1-EXP(-PARAMETROS!$E$14)))</f>
        <v>43.4051745143113</v>
      </c>
      <c r="AB18" s="43">
        <f t="shared" si="4"/>
        <v>31.8304613104949</v>
      </c>
      <c r="AC18" s="81">
        <f>+D18*PARAMETROS!$F$6*0.5*0.4*PARAMETROS!$F$10</f>
        <v>1143.14973739651</v>
      </c>
      <c r="AD18" s="43">
        <f>+AC18*(1-EXP(-PARAMETROS!$F$14*((13-8)/12)))</f>
        <v>9.48666514059942</v>
      </c>
      <c r="AE18" s="43">
        <f>+AC18*EXP(-PARAMETROS!$F$14*((13-8)/12))</f>
        <v>1133.66307225591</v>
      </c>
      <c r="AF18" s="43">
        <f>+AE18+(AF17*EXP(-PARAMETROS!$F$14))</f>
        <v>10137.0915093431</v>
      </c>
      <c r="AG18" s="43">
        <f>+AD18+(AF18*(1-EXP(-PARAMETROS!$F$14)))</f>
        <v>210.214525836419</v>
      </c>
      <c r="AH18" s="43">
        <f t="shared" si="5"/>
        <v>154.157318946707</v>
      </c>
      <c r="AI18" s="81">
        <f>+D18*PARAMETROS!$G$6*0.5*0.4*PARAMETROS!$G$10</f>
        <v>740.894255583779</v>
      </c>
      <c r="AJ18" s="43">
        <f>+AI18*(1-EXP(-PARAMETROS!$G$14*((13-8)/12)))</f>
        <v>30.2362967950949</v>
      </c>
      <c r="AK18" s="43">
        <f>+AI18*EXP(-PARAMETROS!$G$14*((13-8)/12))</f>
        <v>710.657958788684</v>
      </c>
      <c r="AL18" s="43">
        <f>+AK18+(AL17*EXP(-PARAMETROS!$G$14))</f>
        <v>4628.37359738212</v>
      </c>
      <c r="AM18" s="43">
        <f>+AJ18+(AL18*(1-EXP(-PARAMETROS!$G$14)))</f>
        <v>470.684278616172</v>
      </c>
      <c r="AN18" s="43">
        <f t="shared" si="6"/>
        <v>345.168470985192</v>
      </c>
      <c r="AO18" s="81">
        <f t="shared" si="3"/>
        <v>2589.53732164024</v>
      </c>
    </row>
    <row r="19" spans="2:41">
      <c r="B19">
        <v>11</v>
      </c>
      <c r="C19">
        <v>2035</v>
      </c>
      <c r="D19" s="43">
        <v>447380.287408982</v>
      </c>
      <c r="E19" s="81">
        <f>+D19*PARAMETROS!$B$10*0.5*0.4*PARAMETROS!$B$6</f>
        <v>3076.96573342536</v>
      </c>
      <c r="F19" s="43">
        <f>+E19*(1-EXP(-PARAMETROS!$B$14*((13-8)/12)))</f>
        <v>125.572642037668</v>
      </c>
      <c r="G19" s="43">
        <f>+E19*EXP(-PARAMETROS!$B$14*((13-8)/12))</f>
        <v>2951.39309138769</v>
      </c>
      <c r="H19" s="43">
        <f>+G19+(H18*EXP(-PARAMETROS!$B$14))</f>
        <v>20269.5603128029</v>
      </c>
      <c r="I19" s="43">
        <f>+F19+(H19*(1-EXP(-PARAMETROS!$B$14)))</f>
        <v>2054.47633667984</v>
      </c>
      <c r="J19" s="43">
        <f t="shared" si="0"/>
        <v>1506.61598023188</v>
      </c>
      <c r="K19" s="81">
        <f>+D19*PARAMETROS!$C$10*0.5*0.4*PARAMETROS!$C$6</f>
        <v>438.408940538565</v>
      </c>
      <c r="L19" s="43">
        <f>+K19*(1-EXP(-PARAMETROS!$C$14*((13-8)/12)))</f>
        <v>9.03903603878728</v>
      </c>
      <c r="M19" s="43">
        <f>+K19*EXP(-PARAMETROS!$C$14*((13-8)/12))</f>
        <v>429.369904499778</v>
      </c>
      <c r="N19" s="43">
        <f>+M19+(N18*EXP(-PARAMETROS!$C$14))</f>
        <v>3638.82119506173</v>
      </c>
      <c r="O19" s="43">
        <f>+L19+(N19*(1-EXP(-PARAMETROS!$C$14)))</f>
        <v>186.506439860948</v>
      </c>
      <c r="P19" s="43">
        <f t="shared" si="1"/>
        <v>136.771389231361</v>
      </c>
      <c r="Q19" s="81">
        <f>+D19*PARAMETROS!$D$6*0.5*0.4*PARAMETROS!$D$10</f>
        <v>3751.58924337766</v>
      </c>
      <c r="R19" s="43">
        <f>+Q19*(1-EXP(-PARAMETROS!$D$14*((13-8)/12)))</f>
        <v>31.1333412699319</v>
      </c>
      <c r="S19" s="43">
        <f>+Q19*EXP(-PARAMETROS!$D$14*((13-8)/12))</f>
        <v>3720.45590210773</v>
      </c>
      <c r="T19" s="43">
        <f>+S19+(T18*EXP(-PARAMETROS!$D$14))</f>
        <v>36189.9988721772</v>
      </c>
      <c r="U19" s="43">
        <f>+R19+(T19*(1-EXP(-PARAMETROS!$D$14)))</f>
        <v>747.743331966071</v>
      </c>
      <c r="V19" s="43">
        <f t="shared" si="2"/>
        <v>548.345110108451</v>
      </c>
      <c r="W19" s="81">
        <f>+D19*PARAMETROS!$E$6*0.5*0.4*PARAMETROS!$E$10</f>
        <v>450.886752406748</v>
      </c>
      <c r="X19" s="43">
        <f>+W19*(1-EXP(-PARAMETROS!$E$14*((13-8)/12)))</f>
        <v>1.87478628457162</v>
      </c>
      <c r="Y19" s="43">
        <f>+W19*EXP(-PARAMETROS!$E$14*((13-8)/12))</f>
        <v>449.011966122177</v>
      </c>
      <c r="Z19" s="43">
        <f>+Y19+(Z18*EXP(-PARAMETROS!$E$14))</f>
        <v>4582.11890320193</v>
      </c>
      <c r="AA19" s="43">
        <f>+X19+(Z19*(1-EXP(-PARAMETROS!$E$14)))</f>
        <v>47.4676311525103</v>
      </c>
      <c r="AB19" s="43">
        <f t="shared" si="4"/>
        <v>34.8095961785075</v>
      </c>
      <c r="AC19" s="81">
        <f>+D19*PARAMETROS!$F$6*0.5*0.4*PARAMETROS!$F$10</f>
        <v>1148.06528126731</v>
      </c>
      <c r="AD19" s="43">
        <f>+AC19*(1-EXP(-PARAMETROS!$F$14*((13-8)/12)))</f>
        <v>9.52745780070399</v>
      </c>
      <c r="AE19" s="43">
        <f>+AC19*EXP(-PARAMETROS!$F$14*((13-8)/12))</f>
        <v>1138.53782346661</v>
      </c>
      <c r="AF19" s="43">
        <f>+AE19+(AF18*EXP(-PARAMETROS!$F$14))</f>
        <v>11074.9014721139</v>
      </c>
      <c r="AG19" s="43">
        <f>+AD19+(AF19*(1-EXP(-PARAMETROS!$F$14)))</f>
        <v>228.825199945528</v>
      </c>
      <c r="AH19" s="43">
        <f t="shared" si="5"/>
        <v>167.80514662672</v>
      </c>
      <c r="AI19" s="81">
        <f>+D19*PARAMETROS!$G$6*0.5*0.4*PARAMETROS!$G$10</f>
        <v>744.080100882789</v>
      </c>
      <c r="AJ19" s="43">
        <f>+AI19*(1-EXP(-PARAMETROS!$G$14*((13-8)/12)))</f>
        <v>30.3663128713139</v>
      </c>
      <c r="AK19" s="43">
        <f>+AI19*EXP(-PARAMETROS!$G$14*((13-8)/12))</f>
        <v>713.713788011475</v>
      </c>
      <c r="AL19" s="43">
        <f>+AK19+(AL18*EXP(-PARAMETROS!$G$14))</f>
        <v>4901.63940357252</v>
      </c>
      <c r="AM19" s="43">
        <f>+AJ19+(AL19*(1-EXP(-PARAMETROS!$G$14)))</f>
        <v>496.818974371954</v>
      </c>
      <c r="AN19" s="43">
        <f t="shared" si="6"/>
        <v>364.333914539432</v>
      </c>
      <c r="AO19" s="81">
        <f t="shared" si="3"/>
        <v>2758.68113691635</v>
      </c>
    </row>
    <row r="20" spans="2:41">
      <c r="B20">
        <v>12</v>
      </c>
      <c r="C20">
        <v>2036</v>
      </c>
      <c r="D20" s="43">
        <v>449160.86095287</v>
      </c>
      <c r="E20" s="81">
        <f>+D20*PARAMETROS!$B$10*0.5*0.4*PARAMETROS!$B$6</f>
        <v>3089.21205704439</v>
      </c>
      <c r="F20" s="43">
        <f>+E20*(1-EXP(-PARAMETROS!$B$14*((13-8)/12)))</f>
        <v>126.072421152978</v>
      </c>
      <c r="G20" s="43">
        <f>+E20*EXP(-PARAMETROS!$B$14*((13-8)/12))</f>
        <v>2963.13963589142</v>
      </c>
      <c r="H20" s="43">
        <f>+G20+(H19*EXP(-PARAMETROS!$B$14))</f>
        <v>21303.7962540522</v>
      </c>
      <c r="I20" s="43">
        <f>+F20+(H20*(1-EXP(-PARAMETROS!$B$14)))</f>
        <v>2153.39667832444</v>
      </c>
      <c r="J20" s="43">
        <f t="shared" si="0"/>
        <v>1579.15756410458</v>
      </c>
      <c r="K20" s="81">
        <f>+D20*PARAMETROS!$C$10*0.5*0.4*PARAMETROS!$C$6</f>
        <v>440.153808121909</v>
      </c>
      <c r="L20" s="43">
        <f>+K20*(1-EXP(-PARAMETROS!$C$14*((13-8)/12)))</f>
        <v>9.07501140222165</v>
      </c>
      <c r="M20" s="43">
        <f>+K20*EXP(-PARAMETROS!$C$14*((13-8)/12))</f>
        <v>431.078796719687</v>
      </c>
      <c r="N20" s="43">
        <f>+M20+(N19*EXP(-PARAMETROS!$C$14))</f>
        <v>3892.43258795926</v>
      </c>
      <c r="O20" s="43">
        <f>+L20+(N20*(1-EXP(-PARAMETROS!$C$14)))</f>
        <v>198.91118880917</v>
      </c>
      <c r="P20" s="43">
        <f t="shared" si="1"/>
        <v>145.868205126724</v>
      </c>
      <c r="Q20" s="81">
        <f>+D20*PARAMETROS!$D$6*0.5*0.4*PARAMETROS!$D$10</f>
        <v>3766.5205685663</v>
      </c>
      <c r="R20" s="43">
        <f>+Q20*(1-EXP(-PARAMETROS!$D$14*((13-8)/12)))</f>
        <v>31.2572519681863</v>
      </c>
      <c r="S20" s="43">
        <f>+Q20*EXP(-PARAMETROS!$D$14*((13-8)/12))</f>
        <v>3735.26331659812</v>
      </c>
      <c r="T20" s="43">
        <f>+S20+(T19*EXP(-PARAMETROS!$D$14))</f>
        <v>39208.6521980792</v>
      </c>
      <c r="U20" s="43">
        <f>+R20+(T20*(1-EXP(-PARAMETROS!$D$14)))</f>
        <v>807.64058334416</v>
      </c>
      <c r="V20" s="43">
        <f t="shared" si="2"/>
        <v>592.269761119049</v>
      </c>
      <c r="W20" s="81">
        <f>+D20*PARAMETROS!$E$6*0.5*0.4*PARAMETROS!$E$10</f>
        <v>452.681281681327</v>
      </c>
      <c r="X20" s="43">
        <f>+W20*(1-EXP(-PARAMETROS!$E$14*((13-8)/12)))</f>
        <v>1.88224793398422</v>
      </c>
      <c r="Y20" s="43">
        <f>+W20*EXP(-PARAMETROS!$E$14*((13-8)/12))</f>
        <v>450.799033747343</v>
      </c>
      <c r="Z20" s="43">
        <f>+Y20+(Z19*EXP(-PARAMETROS!$E$14))</f>
        <v>4987.32509208133</v>
      </c>
      <c r="AA20" s="43">
        <f>+X20+(Z20*(1-EXP(-PARAMETROS!$E$14)))</f>
        <v>51.5069617471389</v>
      </c>
      <c r="AB20" s="43">
        <f t="shared" si="4"/>
        <v>37.7717719479018</v>
      </c>
      <c r="AC20" s="81">
        <f>+D20*PARAMETROS!$F$6*0.5*0.4*PARAMETROS!$F$10</f>
        <v>1152.63458108676</v>
      </c>
      <c r="AD20" s="43">
        <f>+AC20*(1-EXP(-PARAMETROS!$F$14*((13-8)/12)))</f>
        <v>9.5653770827508</v>
      </c>
      <c r="AE20" s="43">
        <f>+AC20*EXP(-PARAMETROS!$F$14*((13-8)/12))</f>
        <v>1143.06920400401</v>
      </c>
      <c r="AF20" s="43">
        <f>+AE20+(AF19*EXP(-PARAMETROS!$F$14))</f>
        <v>11998.6729339731</v>
      </c>
      <c r="AG20" s="43">
        <f>+AD20+(AF20*(1-EXP(-PARAMETROS!$F$14)))</f>
        <v>247.155019733745</v>
      </c>
      <c r="AH20" s="43">
        <f t="shared" si="5"/>
        <v>181.247014471412</v>
      </c>
      <c r="AI20" s="81">
        <f>+D20*PARAMETROS!$G$6*0.5*0.4*PARAMETROS!$G$10</f>
        <v>747.041539684302</v>
      </c>
      <c r="AJ20" s="43">
        <f>+AI20*(1-EXP(-PARAMETROS!$G$14*((13-8)/12)))</f>
        <v>30.4871707965417</v>
      </c>
      <c r="AK20" s="43">
        <f>+AI20*EXP(-PARAMETROS!$G$14*((13-8)/12))</f>
        <v>716.554368887761</v>
      </c>
      <c r="AL20" s="43">
        <f>+AK20+(AL19*EXP(-PARAMETROS!$G$14))</f>
        <v>5151.74111095964</v>
      </c>
      <c r="AM20" s="43">
        <f>+AJ20+(AL20*(1-EXP(-PARAMETROS!$G$14)))</f>
        <v>520.740156525755</v>
      </c>
      <c r="AN20" s="43">
        <f t="shared" si="6"/>
        <v>381.876114785553</v>
      </c>
      <c r="AO20" s="81">
        <f t="shared" si="3"/>
        <v>2918.19043155522</v>
      </c>
    </row>
    <row r="21" spans="2:41">
      <c r="B21">
        <v>13</v>
      </c>
      <c r="C21">
        <v>2037</v>
      </c>
      <c r="D21" s="43">
        <v>450804.789703957</v>
      </c>
      <c r="E21" s="81">
        <f>+D21*PARAMETROS!$B$10*0.5*0.4*PARAMETROS!$B$6</f>
        <v>3100.51857317317</v>
      </c>
      <c r="F21" s="43">
        <f>+E21*(1-EXP(-PARAMETROS!$B$14*((13-8)/12)))</f>
        <v>126.533846214398</v>
      </c>
      <c r="G21" s="43">
        <f>+E21*EXP(-PARAMETROS!$B$14*((13-8)/12))</f>
        <v>2973.98472695878</v>
      </c>
      <c r="H21" s="43">
        <f>+G21+(H20*EXP(-PARAMETROS!$B$14))</f>
        <v>22250.4567238395</v>
      </c>
      <c r="I21" s="43">
        <f>+F21+(H21*(1-EXP(-PARAMETROS!$B$14)))</f>
        <v>2243.94475793411</v>
      </c>
      <c r="J21" s="43">
        <f t="shared" si="0"/>
        <v>1645.55948915168</v>
      </c>
      <c r="K21" s="81">
        <f>+D21*PARAMETROS!$C$10*0.5*0.4*PARAMETROS!$C$6</f>
        <v>441.764771059635</v>
      </c>
      <c r="L21" s="43">
        <f>+K21*(1-EXP(-PARAMETROS!$C$14*((13-8)/12)))</f>
        <v>9.10822594395378</v>
      </c>
      <c r="M21" s="43">
        <f>+K21*EXP(-PARAMETROS!$C$14*((13-8)/12))</f>
        <v>432.656545115681</v>
      </c>
      <c r="N21" s="43">
        <f>+M21+(N20*EXP(-PARAMETROS!$C$14))</f>
        <v>4135.25295566799</v>
      </c>
      <c r="O21" s="43">
        <f>+L21+(N21*(1-EXP(-PARAMETROS!$C$14)))</f>
        <v>210.786892427005</v>
      </c>
      <c r="P21" s="43">
        <f t="shared" si="1"/>
        <v>154.57705444647</v>
      </c>
      <c r="Q21" s="81">
        <f>+D21*PARAMETROS!$D$6*0.5*0.4*PARAMETROS!$D$10</f>
        <v>3780.30603384726</v>
      </c>
      <c r="R21" s="43">
        <f>+Q21*(1-EXP(-PARAMETROS!$D$14*((13-8)/12)))</f>
        <v>31.3716535103898</v>
      </c>
      <c r="S21" s="43">
        <f>+Q21*EXP(-PARAMETROS!$D$14*((13-8)/12))</f>
        <v>3748.93438033687</v>
      </c>
      <c r="T21" s="43">
        <f>+S21+(T20*EXP(-PARAMETROS!$D$14))</f>
        <v>42181.20324704</v>
      </c>
      <c r="U21" s="43">
        <f>+R21+(T21*(1-EXP(-PARAMETROS!$D$14)))</f>
        <v>866.615439319186</v>
      </c>
      <c r="V21" s="43">
        <f t="shared" si="2"/>
        <v>635.517988834068</v>
      </c>
      <c r="W21" s="81">
        <f>+D21*PARAMETROS!$E$6*0.5*0.4*PARAMETROS!$E$10</f>
        <v>454.338095172281</v>
      </c>
      <c r="X21" s="43">
        <f>+W21*(1-EXP(-PARAMETROS!$E$14*((13-8)/12)))</f>
        <v>1.8891369614226</v>
      </c>
      <c r="Y21" s="43">
        <f>+W21*EXP(-PARAMETROS!$E$14*((13-8)/12))</f>
        <v>452.448958210858</v>
      </c>
      <c r="Z21" s="43">
        <f>+Y21+(Z20*EXP(-PARAMETROS!$E$14))</f>
        <v>5390.14933647903</v>
      </c>
      <c r="AA21" s="43">
        <f>+X21+(Z21*(1-EXP(-PARAMETROS!$E$14)))</f>
        <v>55.5220189762002</v>
      </c>
      <c r="AB21" s="43">
        <f t="shared" si="4"/>
        <v>40.7161472492134</v>
      </c>
      <c r="AC21" s="81">
        <f>+D21*PARAMETROS!$F$6*0.5*0.4*PARAMETROS!$F$10</f>
        <v>1156.85322365354</v>
      </c>
      <c r="AD21" s="43">
        <f>+AC21*(1-EXP(-PARAMETROS!$F$14*((13-8)/12)))</f>
        <v>9.60038636287367</v>
      </c>
      <c r="AE21" s="43">
        <f>+AC21*EXP(-PARAMETROS!$F$14*((13-8)/12))</f>
        <v>1147.25283729066</v>
      </c>
      <c r="AF21" s="43">
        <f>+AE21+(AF20*EXP(-PARAMETROS!$F$14))</f>
        <v>12908.3361286127</v>
      </c>
      <c r="AG21" s="43">
        <f>+AD21+(AF21*(1-EXP(-PARAMETROS!$F$14)))</f>
        <v>265.202567111749</v>
      </c>
      <c r="AH21" s="43">
        <f t="shared" si="5"/>
        <v>194.481882548615</v>
      </c>
      <c r="AI21" s="81">
        <f>+D21*PARAMETROS!$G$6*0.5*0.4*PARAMETROS!$G$10</f>
        <v>749.775711719547</v>
      </c>
      <c r="AJ21" s="43">
        <f>+AI21*(1-EXP(-PARAMETROS!$G$14*((13-8)/12)))</f>
        <v>30.598753841657</v>
      </c>
      <c r="AK21" s="43">
        <f>+AI21*EXP(-PARAMETROS!$G$14*((13-8)/12))</f>
        <v>719.17695787789</v>
      </c>
      <c r="AL21" s="43">
        <f>+AK21+(AL20*EXP(-PARAMETROS!$G$14))</f>
        <v>5380.66508310832</v>
      </c>
      <c r="AM21" s="43">
        <f>+AJ21+(AL21*(1-EXP(-PARAMETROS!$G$14)))</f>
        <v>542.636735834003</v>
      </c>
      <c r="AN21" s="43">
        <f t="shared" si="6"/>
        <v>397.933606278268</v>
      </c>
      <c r="AO21" s="81">
        <f t="shared" si="3"/>
        <v>3068.78616850831</v>
      </c>
    </row>
    <row r="22" spans="2:41">
      <c r="B22">
        <v>14</v>
      </c>
      <c r="C22">
        <v>2038</v>
      </c>
      <c r="D22" s="43">
        <v>452310.477701569</v>
      </c>
      <c r="E22" s="81">
        <f>+D22*PARAMETROS!$B$10*0.5*0.4*PARAMETROS!$B$6</f>
        <v>3110.87430520757</v>
      </c>
      <c r="F22" s="43">
        <f>+E22*(1-EXP(-PARAMETROS!$B$14*((13-8)/12)))</f>
        <v>126.956469260754</v>
      </c>
      <c r="G22" s="43">
        <f>+E22*EXP(-PARAMETROS!$B$14*((13-8)/12))</f>
        <v>2983.91783594682</v>
      </c>
      <c r="H22" s="43">
        <f>+G22+(H21*EXP(-PARAMETROS!$B$14))</f>
        <v>23116.9636480666</v>
      </c>
      <c r="I22" s="43">
        <f>+F22+(H22*(1-EXP(-PARAMETROS!$B$14)))</f>
        <v>2326.82641717964</v>
      </c>
      <c r="J22" s="43">
        <f t="shared" si="0"/>
        <v>1706.3393725984</v>
      </c>
      <c r="K22" s="81">
        <f>+D22*PARAMETROS!$C$10*0.5*0.4*PARAMETROS!$C$6</f>
        <v>443.240265394974</v>
      </c>
      <c r="L22" s="43">
        <f>+K22*(1-EXP(-PARAMETROS!$C$14*((13-8)/12)))</f>
        <v>9.13864741860658</v>
      </c>
      <c r="M22" s="43">
        <f>+K22*EXP(-PARAMETROS!$C$14*((13-8)/12))</f>
        <v>434.101617976367</v>
      </c>
      <c r="N22" s="43">
        <f>+M22+(N21*EXP(-PARAMETROS!$C$14))</f>
        <v>4367.67590716131</v>
      </c>
      <c r="O22" s="43">
        <f>+L22+(N22*(1-EXP(-PARAMETROS!$C$14)))</f>
        <v>222.15271500523</v>
      </c>
      <c r="P22" s="43">
        <f t="shared" si="1"/>
        <v>162.911991003835</v>
      </c>
      <c r="Q22" s="81">
        <f>+D22*PARAMETROS!$D$6*0.5*0.4*PARAMETROS!$D$10</f>
        <v>3792.9322560003</v>
      </c>
      <c r="R22" s="43">
        <f>+Q22*(1-EXP(-PARAMETROS!$D$14*((13-8)/12)))</f>
        <v>31.4764348331145</v>
      </c>
      <c r="S22" s="43">
        <f>+Q22*EXP(-PARAMETROS!$D$14*((13-8)/12))</f>
        <v>3761.45582116719</v>
      </c>
      <c r="T22" s="43">
        <f>+S22+(T21*EXP(-PARAMETROS!$D$14))</f>
        <v>45107.4152823984</v>
      </c>
      <c r="U22" s="43">
        <f>+R22+(T22*(1-EXP(-PARAMETROS!$D$14)))</f>
        <v>924.663101127747</v>
      </c>
      <c r="V22" s="43">
        <f t="shared" si="2"/>
        <v>678.086274160346</v>
      </c>
      <c r="W22" s="81">
        <f>+D22*PARAMETROS!$E$6*0.5*0.4*PARAMETROS!$E$10</f>
        <v>455.855584410156</v>
      </c>
      <c r="X22" s="43">
        <f>+W22*(1-EXP(-PARAMETROS!$E$14*((13-8)/12)))</f>
        <v>1.89544667887375</v>
      </c>
      <c r="Y22" s="43">
        <f>+W22*EXP(-PARAMETROS!$E$14*((13-8)/12))</f>
        <v>453.960137731282</v>
      </c>
      <c r="Z22" s="43">
        <f>+Y22+(Z21*EXP(-PARAMETROS!$E$14))</f>
        <v>5790.47659219554</v>
      </c>
      <c r="AA22" s="43">
        <f>+X22+(Z22*(1-EXP(-PARAMETROS!$E$14)))</f>
        <v>59.5116514427699</v>
      </c>
      <c r="AB22" s="43">
        <f t="shared" si="4"/>
        <v>43.6418777246978</v>
      </c>
      <c r="AC22" s="81">
        <f>+D22*PARAMETROS!$F$6*0.5*0.4*PARAMETROS!$F$10</f>
        <v>1160.71711342054</v>
      </c>
      <c r="AD22" s="43">
        <f>+AC22*(1-EXP(-PARAMETROS!$F$14*((13-8)/12)))</f>
        <v>9.63245165332566</v>
      </c>
      <c r="AE22" s="43">
        <f>+AC22*EXP(-PARAMETROS!$F$14*((13-8)/12))</f>
        <v>1151.08466176721</v>
      </c>
      <c r="AF22" s="43">
        <f>+AE22+(AF21*EXP(-PARAMETROS!$F$14))</f>
        <v>13803.8186096311</v>
      </c>
      <c r="AG22" s="43">
        <f>+AD22+(AF22*(1-EXP(-PARAMETROS!$F$14)))</f>
        <v>282.966373556922</v>
      </c>
      <c r="AH22" s="43">
        <f t="shared" si="5"/>
        <v>207.508673941742</v>
      </c>
      <c r="AI22" s="81">
        <f>+D22*PARAMETROS!$G$6*0.5*0.4*PARAMETROS!$G$10</f>
        <v>752.27996259669</v>
      </c>
      <c r="AJ22" s="43">
        <f>+AI22*(1-EXP(-PARAMETROS!$G$14*((13-8)/12)))</f>
        <v>30.7009536794881</v>
      </c>
      <c r="AK22" s="43">
        <f>+AI22*EXP(-PARAMETROS!$G$14*((13-8)/12))</f>
        <v>721.579008917202</v>
      </c>
      <c r="AL22" s="43">
        <f>+AK22+(AL21*EXP(-PARAMETROS!$G$14))</f>
        <v>5590.20611003317</v>
      </c>
      <c r="AM22" s="43">
        <f>+AJ22+(AL22*(1-EXP(-PARAMETROS!$G$14)))</f>
        <v>562.6794008214</v>
      </c>
      <c r="AN22" s="43">
        <f t="shared" si="6"/>
        <v>412.631560602359</v>
      </c>
      <c r="AO22" s="81">
        <f t="shared" si="3"/>
        <v>3211.11975003137</v>
      </c>
    </row>
    <row r="23" spans="2:41">
      <c r="B23">
        <v>15</v>
      </c>
      <c r="C23">
        <v>2039</v>
      </c>
      <c r="D23" s="43">
        <v>453676.455344227</v>
      </c>
      <c r="E23" s="81">
        <f>+D23*PARAMETROS!$B$10*0.5*0.4*PARAMETROS!$B$6</f>
        <v>3120.2691456093</v>
      </c>
      <c r="F23" s="43">
        <f>+E23*(1-EXP(-PARAMETROS!$B$14*((13-8)/12)))</f>
        <v>127.339877797921</v>
      </c>
      <c r="G23" s="43">
        <f>+E23*EXP(-PARAMETROS!$B$14*((13-8)/12))</f>
        <v>2992.92926781138</v>
      </c>
      <c r="H23" s="43">
        <f>+G23+(H22*EXP(-PARAMETROS!$B$14))</f>
        <v>23910.0229679591</v>
      </c>
      <c r="I23" s="43">
        <f>+F23+(H23*(1-EXP(-PARAMETROS!$B$14)))</f>
        <v>2402.67939824842</v>
      </c>
      <c r="J23" s="43">
        <f t="shared" si="0"/>
        <v>1761.96489204884</v>
      </c>
      <c r="K23" s="81">
        <f>+D23*PARAMETROS!$C$10*0.5*0.4*PARAMETROS!$C$6</f>
        <v>444.578850996467</v>
      </c>
      <c r="L23" s="43">
        <f>+K23*(1-EXP(-PARAMETROS!$C$14*((13-8)/12)))</f>
        <v>9.16624613381077</v>
      </c>
      <c r="M23" s="43">
        <f>+K23*EXP(-PARAMETROS!$C$14*((13-8)/12))</f>
        <v>435.412604862656</v>
      </c>
      <c r="N23" s="43">
        <f>+M23+(N22*EXP(-PARAMETROS!$C$14))</f>
        <v>4590.07444443734</v>
      </c>
      <c r="O23" s="43">
        <f>+L23+(N23*(1-EXP(-PARAMETROS!$C$14)))</f>
        <v>233.026818373585</v>
      </c>
      <c r="P23" s="43">
        <f t="shared" si="1"/>
        <v>170.886333473962</v>
      </c>
      <c r="Q23" s="81">
        <f>+D23*PARAMETROS!$D$6*0.5*0.4*PARAMETROS!$D$10</f>
        <v>3804.38691141343</v>
      </c>
      <c r="R23" s="43">
        <f>+Q23*(1-EXP(-PARAMETROS!$D$14*((13-8)/12)))</f>
        <v>31.5714936663105</v>
      </c>
      <c r="S23" s="43">
        <f>+Q23*EXP(-PARAMETROS!$D$14*((13-8)/12))</f>
        <v>3772.81541774711</v>
      </c>
      <c r="T23" s="43">
        <f>+S23+(T22*EXP(-PARAMETROS!$D$14))</f>
        <v>47987.0440338509</v>
      </c>
      <c r="U23" s="43">
        <f>+R23+(T23*(1-EXP(-PARAMETROS!$D$14)))</f>
        <v>981.778629623714</v>
      </c>
      <c r="V23" s="43">
        <f t="shared" si="2"/>
        <v>719.970995057388</v>
      </c>
      <c r="W23" s="81">
        <f>+D23*PARAMETROS!$E$6*0.5*0.4*PARAMETROS!$E$10</f>
        <v>457.232268275075</v>
      </c>
      <c r="X23" s="43">
        <f>+W23*(1-EXP(-PARAMETROS!$E$14*((13-8)/12)))</f>
        <v>1.90117092784395</v>
      </c>
      <c r="Y23" s="43">
        <f>+W23*EXP(-PARAMETROS!$E$14*((13-8)/12))</f>
        <v>455.331097347231</v>
      </c>
      <c r="Z23" s="43">
        <f>+Y23+(Z22*EXP(-PARAMETROS!$E$14))</f>
        <v>6188.19148477887</v>
      </c>
      <c r="AA23" s="43">
        <f>+X23+(Z23*(1-EXP(-PARAMETROS!$E$14)))</f>
        <v>63.474704993376</v>
      </c>
      <c r="AB23" s="43">
        <f t="shared" si="4"/>
        <v>46.5481169951423</v>
      </c>
      <c r="AC23" s="81">
        <f>+D23*PARAMETROS!$F$6*0.5*0.4*PARAMETROS!$F$10</f>
        <v>1164.22247910307</v>
      </c>
      <c r="AD23" s="43">
        <f>+AC23*(1-EXP(-PARAMETROS!$F$14*((13-8)/12)))</f>
        <v>9.6615416573187</v>
      </c>
      <c r="AE23" s="43">
        <f>+AC23*EXP(-PARAMETROS!$F$14*((13-8)/12))</f>
        <v>1154.56093744575</v>
      </c>
      <c r="AF23" s="43">
        <f>+AE23+(AF22*EXP(-PARAMETROS!$F$14))</f>
        <v>14685.0456251732</v>
      </c>
      <c r="AG23" s="43">
        <f>+AD23+(AF23*(1-EXP(-PARAMETROS!$F$14)))</f>
        <v>300.444927586578</v>
      </c>
      <c r="AH23" s="43">
        <f t="shared" si="5"/>
        <v>220.326280230157</v>
      </c>
      <c r="AI23" s="81">
        <f>+D23*PARAMETROS!$G$6*0.5*0.4*PARAMETROS!$G$10</f>
        <v>754.551848083732</v>
      </c>
      <c r="AJ23" s="43">
        <f>+AI23*(1-EXP(-PARAMETROS!$G$14*((13-8)/12)))</f>
        <v>30.7936705596002</v>
      </c>
      <c r="AK23" s="43">
        <f>+AI23*EXP(-PARAMETROS!$G$14*((13-8)/12))</f>
        <v>723.758177524132</v>
      </c>
      <c r="AL23" s="43">
        <f>+AK23+(AL22*EXP(-PARAMETROS!$G$14))</f>
        <v>5781.98584041539</v>
      </c>
      <c r="AM23" s="43">
        <f>+AJ23+(AL23*(1-EXP(-PARAMETROS!$G$14)))</f>
        <v>581.022372013051</v>
      </c>
      <c r="AN23" s="43">
        <f t="shared" si="6"/>
        <v>426.08307280957</v>
      </c>
      <c r="AO23" s="81">
        <f t="shared" si="3"/>
        <v>3345.77969061506</v>
      </c>
    </row>
    <row r="24" spans="2:41">
      <c r="B24">
        <v>16</v>
      </c>
      <c r="C24">
        <v>2040</v>
      </c>
      <c r="D24" s="43">
        <v>454901.381773657</v>
      </c>
      <c r="E24" s="81">
        <f>+D24*PARAMETROS!$B$10*0.5*0.4*PARAMETROS!$B$6</f>
        <v>3128.69387230245</v>
      </c>
      <c r="F24" s="43">
        <f>+E24*(1-EXP(-PARAMETROS!$B$14*((13-8)/12)))</f>
        <v>127.683695467976</v>
      </c>
      <c r="G24" s="43">
        <f>+E24*EXP(-PARAMETROS!$B$14*((13-8)/12))</f>
        <v>3001.01017683447</v>
      </c>
      <c r="H24" s="43">
        <f>+G24+(H23*EXP(-PARAMETROS!$B$14))</f>
        <v>24635.6936243431</v>
      </c>
      <c r="I24" s="43">
        <f>+F24+(H24*(1-EXP(-PARAMETROS!$B$14)))</f>
        <v>2472.07990923551</v>
      </c>
      <c r="J24" s="43">
        <f t="shared" si="0"/>
        <v>1812.85860010604</v>
      </c>
      <c r="K24" s="81">
        <f>+D24*PARAMETROS!$C$10*0.5*0.4*PARAMETROS!$C$6</f>
        <v>445.779213894157</v>
      </c>
      <c r="L24" s="43">
        <f>+K24*(1-EXP(-PARAMETROS!$C$14*((13-8)/12)))</f>
        <v>9.19099499837207</v>
      </c>
      <c r="M24" s="43">
        <f>+K24*EXP(-PARAMETROS!$C$14*((13-8)/12))</f>
        <v>436.588218895785</v>
      </c>
      <c r="N24" s="43">
        <f>+M24+(N23*EXP(-PARAMETROS!$C$14))</f>
        <v>4802.80209109335</v>
      </c>
      <c r="O24" s="43">
        <f>+L24+(N24*(1-EXP(-PARAMETROS!$C$14)))</f>
        <v>243.426416990169</v>
      </c>
      <c r="P24" s="43">
        <f t="shared" si="1"/>
        <v>178.51270579279</v>
      </c>
      <c r="Q24" s="81">
        <f>+D24*PARAMETROS!$D$6*0.5*0.4*PARAMETROS!$D$10</f>
        <v>3814.65875607424</v>
      </c>
      <c r="R24" s="43">
        <f>+Q24*(1-EXP(-PARAMETROS!$D$14*((13-8)/12)))</f>
        <v>31.6567366992096</v>
      </c>
      <c r="S24" s="43">
        <f>+Q24*EXP(-PARAMETROS!$D$14*((13-8)/12))</f>
        <v>3783.00201937503</v>
      </c>
      <c r="T24" s="43">
        <f>+S24+(T23*EXP(-PARAMETROS!$D$14))</f>
        <v>50819.8389172685</v>
      </c>
      <c r="U24" s="43">
        <f>+R24+(T24*(1-EXP(-PARAMETROS!$D$14)))</f>
        <v>1037.95696959812</v>
      </c>
      <c r="V24" s="43">
        <f t="shared" si="2"/>
        <v>761.168444371951</v>
      </c>
      <c r="W24" s="81">
        <f>+D24*PARAMETROS!$E$6*0.5*0.4*PARAMETROS!$E$10</f>
        <v>458.466795399417</v>
      </c>
      <c r="X24" s="43">
        <f>+W24*(1-EXP(-PARAMETROS!$E$14*((13-8)/12)))</f>
        <v>1.90630408934913</v>
      </c>
      <c r="Y24" s="43">
        <f>+W24*EXP(-PARAMETROS!$E$14*((13-8)/12))</f>
        <v>456.560491310068</v>
      </c>
      <c r="Z24" s="43">
        <f>+Y24+(Z23*EXP(-PARAMETROS!$E$14))</f>
        <v>6583.17844202341</v>
      </c>
      <c r="AA24" s="43">
        <f>+X24+(Z24*(1-EXP(-PARAMETROS!$E$14)))</f>
        <v>67.4100240463746</v>
      </c>
      <c r="AB24" s="43">
        <f t="shared" si="4"/>
        <v>49.4340176340079</v>
      </c>
      <c r="AC24" s="81">
        <f>+D24*PARAMETROS!$F$6*0.5*0.4*PARAMETROS!$F$10</f>
        <v>1167.36587979665</v>
      </c>
      <c r="AD24" s="43">
        <f>+AC24*(1-EXP(-PARAMETROS!$F$14*((13-8)/12)))</f>
        <v>9.68762781979347</v>
      </c>
      <c r="AE24" s="43">
        <f>+AC24*EXP(-PARAMETROS!$F$14*((13-8)/12))</f>
        <v>1157.67825197685</v>
      </c>
      <c r="AF24" s="43">
        <f>+AE24+(AF23*EXP(-PARAMETROS!$F$14))</f>
        <v>15551.9404912208</v>
      </c>
      <c r="AG24" s="43">
        <f>+AD24+(AF24*(1-EXP(-PARAMETROS!$F$14)))</f>
        <v>317.636682200358</v>
      </c>
      <c r="AH24" s="43">
        <f t="shared" si="5"/>
        <v>232.933566946929</v>
      </c>
      <c r="AI24" s="81">
        <f>+D24*PARAMETROS!$G$6*0.5*0.4*PARAMETROS!$G$10</f>
        <v>756.589138073558</v>
      </c>
      <c r="AJ24" s="43">
        <f>+AI24*(1-EXP(-PARAMETROS!$G$14*((13-8)/12)))</f>
        <v>30.8768134701111</v>
      </c>
      <c r="AK24" s="43">
        <f>+AI24*EXP(-PARAMETROS!$G$14*((13-8)/12))</f>
        <v>725.712324603447</v>
      </c>
      <c r="AL24" s="43">
        <f>+AK24+(AL23*EXP(-PARAMETROS!$G$14))</f>
        <v>5957.46946356539</v>
      </c>
      <c r="AM24" s="43">
        <f>+AJ24+(AL24*(1-EXP(-PARAMETROS!$G$14)))</f>
        <v>597.804989594921</v>
      </c>
      <c r="AN24" s="43">
        <f t="shared" si="6"/>
        <v>438.390325702941</v>
      </c>
      <c r="AO24" s="81">
        <f t="shared" si="3"/>
        <v>3473.29766055466</v>
      </c>
    </row>
    <row r="25" spans="2:41">
      <c r="B25">
        <v>17</v>
      </c>
      <c r="C25">
        <v>2041</v>
      </c>
      <c r="D25" s="43">
        <v>456002.243117549</v>
      </c>
      <c r="E25" s="81">
        <f>+D25*PARAMETROS!$B$10*0.5*0.4*PARAMETROS!$B$6</f>
        <v>3136.26531147342</v>
      </c>
      <c r="F25" s="43">
        <f>+E25*(1-EXP(-PARAMETROS!$B$14*((13-8)/12)))</f>
        <v>127.992690011008</v>
      </c>
      <c r="G25" s="43">
        <f>+E25*EXP(-PARAMETROS!$B$14*((13-8)/12))</f>
        <v>3008.27262146241</v>
      </c>
      <c r="H25" s="43">
        <f>+G25+(H24*EXP(-PARAMETROS!$B$14))</f>
        <v>25299.5700320379</v>
      </c>
      <c r="I25" s="43">
        <f>+F25+(H25*(1-EXP(-PARAMETROS!$B$14)))</f>
        <v>2535.5650968398</v>
      </c>
      <c r="J25" s="43">
        <f t="shared" si="0"/>
        <v>1859.41440434918</v>
      </c>
      <c r="K25" s="81">
        <f>+D25*PARAMETROS!$C$10*0.5*0.4*PARAMETROS!$C$6</f>
        <v>446.857999591781</v>
      </c>
      <c r="L25" s="43">
        <f>+K25*(1-EXP(-PARAMETROS!$C$14*((13-8)/12)))</f>
        <v>9.21323720626813</v>
      </c>
      <c r="M25" s="43">
        <f>+K25*EXP(-PARAMETROS!$C$14*((13-8)/12))</f>
        <v>437.644762385513</v>
      </c>
      <c r="N25" s="43">
        <f>+M25+(N24*EXP(-PARAMETROS!$C$14))</f>
        <v>5006.21143148707</v>
      </c>
      <c r="O25" s="43">
        <f>+L25+(N25*(1-EXP(-PARAMETROS!$C$14)))</f>
        <v>253.369049790997</v>
      </c>
      <c r="P25" s="43">
        <f t="shared" si="1"/>
        <v>185.803969846731</v>
      </c>
      <c r="Q25" s="81">
        <f>+D25*PARAMETROS!$D$6*0.5*0.4*PARAMETROS!$D$10</f>
        <v>3823.89023026394</v>
      </c>
      <c r="R25" s="43">
        <f>+Q25*(1-EXP(-PARAMETROS!$D$14*((13-8)/12)))</f>
        <v>31.7333460020217</v>
      </c>
      <c r="S25" s="43">
        <f>+Q25*EXP(-PARAMETROS!$D$14*((13-8)/12))</f>
        <v>3792.15688426192</v>
      </c>
      <c r="T25" s="43">
        <f>+S25+(T24*EXP(-PARAMETROS!$D$14))</f>
        <v>53605.6955686316</v>
      </c>
      <c r="U25" s="43">
        <f>+R25+(T25*(1-EXP(-PARAMETROS!$D$14)))</f>
        <v>1093.19723657512</v>
      </c>
      <c r="V25" s="43">
        <f t="shared" si="2"/>
        <v>801.677973488417</v>
      </c>
      <c r="W25" s="81">
        <f>+D25*PARAMETROS!$E$6*0.5*0.4*PARAMETROS!$E$10</f>
        <v>459.576285044284</v>
      </c>
      <c r="X25" s="43">
        <f>+W25*(1-EXP(-PARAMETROS!$E$14*((13-8)/12)))</f>
        <v>1.91091734524535</v>
      </c>
      <c r="Y25" s="43">
        <f>+W25*EXP(-PARAMETROS!$E$14*((13-8)/12))</f>
        <v>457.665367699039</v>
      </c>
      <c r="Z25" s="43">
        <f>+Y25+(Z24*EXP(-PARAMETROS!$E$14))</f>
        <v>6975.34008976542</v>
      </c>
      <c r="AA25" s="43">
        <f>+X25+(Z25*(1-EXP(-PARAMETROS!$E$14)))</f>
        <v>71.316710894504</v>
      </c>
      <c r="AB25" s="43">
        <f t="shared" si="4"/>
        <v>52.2989213226361</v>
      </c>
      <c r="AC25" s="81">
        <f>+D25*PARAMETROS!$F$6*0.5*0.4*PARAMETROS!$F$10</f>
        <v>1170.19090522575</v>
      </c>
      <c r="AD25" s="43">
        <f>+AC25*(1-EXP(-PARAMETROS!$F$14*((13-8)/12)))</f>
        <v>9.71107187911737</v>
      </c>
      <c r="AE25" s="43">
        <f>+AC25*EXP(-PARAMETROS!$F$14*((13-8)/12))</f>
        <v>1160.47983334664</v>
      </c>
      <c r="AF25" s="43">
        <f>+AE25+(AF24*EXP(-PARAMETROS!$F$14))</f>
        <v>16404.4712701869</v>
      </c>
      <c r="AG25" s="43">
        <f>+AD25+(AF25*(1-EXP(-PARAMETROS!$F$14)))</f>
        <v>334.541366730036</v>
      </c>
      <c r="AH25" s="43">
        <f t="shared" si="5"/>
        <v>245.330335602025</v>
      </c>
      <c r="AI25" s="81">
        <f>+D25*PARAMETROS!$G$6*0.5*0.4*PARAMETROS!$G$10</f>
        <v>758.420083787696</v>
      </c>
      <c r="AJ25" s="43">
        <f>+AI25*(1-EXP(-PARAMETROS!$G$14*((13-8)/12)))</f>
        <v>30.9515353587088</v>
      </c>
      <c r="AK25" s="43">
        <f>+AI25*EXP(-PARAMETROS!$G$14*((13-8)/12))</f>
        <v>727.468548428987</v>
      </c>
      <c r="AL25" s="43">
        <f>+AK25+(AL24*EXP(-PARAMETROS!$G$14))</f>
        <v>6118.00983586957</v>
      </c>
      <c r="AM25" s="43">
        <f>+AJ25+(AL25*(1-EXP(-PARAMETROS!$G$14)))</f>
        <v>613.157147821452</v>
      </c>
      <c r="AN25" s="43">
        <f t="shared" si="6"/>
        <v>449.648575069064</v>
      </c>
      <c r="AO25" s="81">
        <f t="shared" si="3"/>
        <v>3594.17417967806</v>
      </c>
    </row>
    <row r="26" spans="2:41">
      <c r="B26">
        <v>18</v>
      </c>
      <c r="C26">
        <v>2042</v>
      </c>
      <c r="D26" s="43">
        <v>456978.087917821</v>
      </c>
      <c r="E26" s="81">
        <f>+D26*PARAMETROS!$B$10*0.5*0.4*PARAMETROS!$B$6</f>
        <v>3142.97691923997</v>
      </c>
      <c r="F26" s="43">
        <f>+E26*(1-EXP(-PARAMETROS!$B$14*((13-8)/12)))</f>
        <v>128.266594367632</v>
      </c>
      <c r="G26" s="43">
        <f>+E26*EXP(-PARAMETROS!$B$14*((13-8)/12))</f>
        <v>3014.71032487234</v>
      </c>
      <c r="H26" s="43">
        <f>+G26+(H25*EXP(-PARAMETROS!$B$14))</f>
        <v>25906.7079500815</v>
      </c>
      <c r="I26" s="43">
        <f>+F26+(H26*(1-EXP(-PARAMETROS!$B$14)))</f>
        <v>2593.61581308572</v>
      </c>
      <c r="J26" s="43">
        <f t="shared" si="0"/>
        <v>1901.98492959619</v>
      </c>
      <c r="K26" s="81">
        <f>+D26*PARAMETROS!$C$10*0.5*0.4*PARAMETROS!$C$6</f>
        <v>447.814275710908</v>
      </c>
      <c r="L26" s="43">
        <f>+K26*(1-EXP(-PARAMETROS!$C$14*((13-8)/12)))</f>
        <v>9.23295353388954</v>
      </c>
      <c r="M26" s="43">
        <f>+K26*EXP(-PARAMETROS!$C$14*((13-8)/12))</f>
        <v>438.581322177018</v>
      </c>
      <c r="N26" s="43">
        <f>+M26+(N25*EXP(-PARAMETROS!$C$14))</f>
        <v>5200.63694107936</v>
      </c>
      <c r="O26" s="43">
        <f>+L26+(N26*(1-EXP(-PARAMETROS!$C$14)))</f>
        <v>262.871010113176</v>
      </c>
      <c r="P26" s="43">
        <f t="shared" si="1"/>
        <v>192.772074082995</v>
      </c>
      <c r="Q26" s="81">
        <f>+D26*PARAMETROS!$D$6*0.5*0.4*PARAMETROS!$D$10</f>
        <v>3832.07335535671</v>
      </c>
      <c r="R26" s="43">
        <f>+Q26*(1-EXP(-PARAMETROS!$D$14*((13-8)/12)))</f>
        <v>31.801255362466</v>
      </c>
      <c r="S26" s="43">
        <f>+Q26*EXP(-PARAMETROS!$D$14*((13-8)/12))</f>
        <v>3800.27209999424</v>
      </c>
      <c r="T26" s="43">
        <f>+S26+(T25*EXP(-PARAMETROS!$D$14))</f>
        <v>56344.5037780527</v>
      </c>
      <c r="U26" s="43">
        <f>+R26+(T26*(1-EXP(-PARAMETROS!$D$14)))</f>
        <v>1147.49718204045</v>
      </c>
      <c r="V26" s="43">
        <f t="shared" si="2"/>
        <v>841.497933496328</v>
      </c>
      <c r="W26" s="81">
        <f>+D26*PARAMETROS!$E$6*0.5*0.4*PARAMETROS!$E$10</f>
        <v>460.559778294279</v>
      </c>
      <c r="X26" s="43">
        <f>+W26*(1-EXP(-PARAMETROS!$E$14*((13-8)/12)))</f>
        <v>1.91500670836418</v>
      </c>
      <c r="Y26" s="43">
        <f>+W26*EXP(-PARAMETROS!$E$14*((13-8)/12))</f>
        <v>458.644771585915</v>
      </c>
      <c r="Z26" s="43">
        <f>+Y26+(Z25*EXP(-PARAMETROS!$E$14))</f>
        <v>7364.57906780208</v>
      </c>
      <c r="AA26" s="43">
        <f>+X26+(Z26*(1-EXP(-PARAMETROS!$E$14)))</f>
        <v>75.1937928003914</v>
      </c>
      <c r="AB26" s="43">
        <f t="shared" si="4"/>
        <v>55.1421147202869</v>
      </c>
      <c r="AC26" s="81">
        <f>+D26*PARAMETROS!$F$6*0.5*0.4*PARAMETROS!$F$10</f>
        <v>1172.69511376294</v>
      </c>
      <c r="AD26" s="43">
        <f>+AC26*(1-EXP(-PARAMETROS!$F$14*((13-8)/12)))</f>
        <v>9.73185357293868</v>
      </c>
      <c r="AE26" s="43">
        <f>+AC26*EXP(-PARAMETROS!$F$14*((13-8)/12))</f>
        <v>1162.96326019</v>
      </c>
      <c r="AF26" s="43">
        <f>+AE26+(AF25*EXP(-PARAMETROS!$F$14))</f>
        <v>17242.604235526</v>
      </c>
      <c r="AG26" s="43">
        <f>+AD26+(AF26*(1-EXP(-PARAMETROS!$F$14)))</f>
        <v>351.158293082914</v>
      </c>
      <c r="AH26" s="43">
        <f t="shared" si="5"/>
        <v>257.516081594136</v>
      </c>
      <c r="AI26" s="81">
        <f>+D26*PARAMETROS!$G$6*0.5*0.4*PARAMETROS!$G$10</f>
        <v>760.043102767002</v>
      </c>
      <c r="AJ26" s="43">
        <f>+AI26*(1-EXP(-PARAMETROS!$G$14*((13-8)/12)))</f>
        <v>31.0177716443764</v>
      </c>
      <c r="AK26" s="43">
        <f>+AI26*EXP(-PARAMETROS!$G$14*((13-8)/12))</f>
        <v>729.025331122625</v>
      </c>
      <c r="AL26" s="43">
        <f>+AK26+(AL25*EXP(-PARAMETROS!$G$14))</f>
        <v>6264.82955452945</v>
      </c>
      <c r="AM26" s="43">
        <f>+AJ26+(AL26*(1-EXP(-PARAMETROS!$G$14)))</f>
        <v>627.195127618028</v>
      </c>
      <c r="AN26" s="43">
        <f t="shared" si="6"/>
        <v>459.943093586553</v>
      </c>
      <c r="AO26" s="81">
        <f t="shared" si="3"/>
        <v>3708.85622707649</v>
      </c>
    </row>
    <row r="27" spans="2:41">
      <c r="B27">
        <v>19</v>
      </c>
      <c r="C27">
        <v>2043</v>
      </c>
      <c r="D27" s="43">
        <v>457828.067161348</v>
      </c>
      <c r="E27" s="81">
        <f>+D27*PARAMETROS!$B$10*0.5*0.4*PARAMETROS!$B$6</f>
        <v>3148.82285630976</v>
      </c>
      <c r="F27" s="43">
        <f>+E27*(1-EXP(-PARAMETROS!$B$14*((13-8)/12)))</f>
        <v>128.505170233155</v>
      </c>
      <c r="G27" s="43">
        <f>+E27*EXP(-PARAMETROS!$B$14*((13-8)/12))</f>
        <v>3020.3176860766</v>
      </c>
      <c r="H27" s="43">
        <f>+G27+(H26*EXP(-PARAMETROS!$B$14))</f>
        <v>26461.67641744</v>
      </c>
      <c r="I27" s="43">
        <f>+F27+(H27*(1-EXP(-PARAMETROS!$B$14)))</f>
        <v>2646.66662121371</v>
      </c>
      <c r="J27" s="43">
        <f t="shared" si="0"/>
        <v>1940.88885555671</v>
      </c>
      <c r="K27" s="81">
        <f>+D27*PARAMETROS!$C$10*0.5*0.4*PARAMETROS!$C$6</f>
        <v>448.64721026373</v>
      </c>
      <c r="L27" s="43">
        <f>+K27*(1-EXP(-PARAMETROS!$C$14*((13-8)/12)))</f>
        <v>9.25012682746257</v>
      </c>
      <c r="M27" s="43">
        <f>+K27*EXP(-PARAMETROS!$C$14*((13-8)/12))</f>
        <v>439.397083436267</v>
      </c>
      <c r="N27" s="43">
        <f>+M27+(N26*EXP(-PARAMETROS!$C$14))</f>
        <v>5386.39596793634</v>
      </c>
      <c r="O27" s="43">
        <f>+L27+(N27*(1-EXP(-PARAMETROS!$C$14)))</f>
        <v>271.947758050751</v>
      </c>
      <c r="P27" s="43">
        <f t="shared" si="1"/>
        <v>199.428355903884</v>
      </c>
      <c r="Q27" s="81">
        <f>+D27*PARAMETROS!$D$6*0.5*0.4*PARAMETROS!$D$10</f>
        <v>3839.20101179767</v>
      </c>
      <c r="R27" s="43">
        <f>+Q27*(1-EXP(-PARAMETROS!$D$14*((13-8)/12)))</f>
        <v>31.8604056974402</v>
      </c>
      <c r="S27" s="43">
        <f>+Q27*EXP(-PARAMETROS!$D$14*((13-8)/12))</f>
        <v>3807.34060610023</v>
      </c>
      <c r="T27" s="43">
        <f>+S27+(T26*EXP(-PARAMETROS!$D$14))</f>
        <v>59036.148457475</v>
      </c>
      <c r="U27" s="43">
        <f>+R27+(T27*(1-EXP(-PARAMETROS!$D$14)))</f>
        <v>1200.8544680148</v>
      </c>
      <c r="V27" s="43">
        <f t="shared" si="2"/>
        <v>880.626609877517</v>
      </c>
      <c r="W27" s="81">
        <f>+D27*PARAMETROS!$E$6*0.5*0.4*PARAMETROS!$E$10</f>
        <v>461.416419481906</v>
      </c>
      <c r="X27" s="43">
        <f>+W27*(1-EXP(-PARAMETROS!$E$14*((13-8)/12)))</f>
        <v>1.91856862084173</v>
      </c>
      <c r="Y27" s="43">
        <f>+W27*EXP(-PARAMETROS!$E$14*((13-8)/12))</f>
        <v>459.497850861064</v>
      </c>
      <c r="Z27" s="43">
        <f>+Y27+(Z26*EXP(-PARAMETROS!$E$14))</f>
        <v>7750.79813257112</v>
      </c>
      <c r="AA27" s="43">
        <f>+X27+(Z27*(1-EXP(-PARAMETROS!$E$14)))</f>
        <v>79.0402986165618</v>
      </c>
      <c r="AB27" s="43">
        <f t="shared" si="4"/>
        <v>57.9628856521451</v>
      </c>
      <c r="AC27" s="81">
        <f>+D27*PARAMETROS!$F$6*0.5*0.4*PARAMETROS!$F$10</f>
        <v>1174.87632667454</v>
      </c>
      <c r="AD27" s="43">
        <f>+AC27*(1-EXP(-PARAMETROS!$F$14*((13-8)/12)))</f>
        <v>9.74995482058434</v>
      </c>
      <c r="AE27" s="43">
        <f>+AC27*EXP(-PARAMETROS!$F$14*((13-8)/12))</f>
        <v>1165.12637185395</v>
      </c>
      <c r="AF27" s="43">
        <f>+AE27+(AF26*EXP(-PARAMETROS!$F$14))</f>
        <v>18066.3041678699</v>
      </c>
      <c r="AG27" s="43">
        <f>+AD27+(AF27*(1-EXP(-PARAMETROS!$F$14)))</f>
        <v>367.486745788106</v>
      </c>
      <c r="AH27" s="43">
        <f t="shared" si="5"/>
        <v>269.490280244611</v>
      </c>
      <c r="AI27" s="81">
        <f>+D27*PARAMETROS!$G$6*0.5*0.4*PARAMETROS!$G$10</f>
        <v>761.456782938148</v>
      </c>
      <c r="AJ27" s="43">
        <f>+AI27*(1-EXP(-PARAMETROS!$G$14*((13-8)/12)))</f>
        <v>31.075464699635</v>
      </c>
      <c r="AK27" s="43">
        <f>+AI27*EXP(-PARAMETROS!$G$14*((13-8)/12))</f>
        <v>730.381318238513</v>
      </c>
      <c r="AL27" s="43">
        <f>+AK27+(AL26*EXP(-PARAMETROS!$G$14))</f>
        <v>6399.03351679431</v>
      </c>
      <c r="AM27" s="43">
        <f>+AJ27+(AL27*(1-EXP(-PARAMETROS!$G$14)))</f>
        <v>640.024016232216</v>
      </c>
      <c r="AN27" s="43">
        <f t="shared" si="6"/>
        <v>469.350945236957</v>
      </c>
      <c r="AO27" s="81">
        <f t="shared" si="3"/>
        <v>3817.74793247183</v>
      </c>
    </row>
    <row r="28" spans="2:41">
      <c r="B28">
        <v>20</v>
      </c>
      <c r="C28">
        <v>2044</v>
      </c>
      <c r="D28" s="43">
        <v>458551.435507462</v>
      </c>
      <c r="E28" s="81">
        <f>+D28*PARAMETROS!$B$10*0.5*0.4*PARAMETROS!$B$6</f>
        <v>3153.79799642272</v>
      </c>
      <c r="F28" s="43">
        <f>+E28*(1-EXP(-PARAMETROS!$B$14*((13-8)/12)))</f>
        <v>128.708208402124</v>
      </c>
      <c r="G28" s="43">
        <f>+E28*EXP(-PARAMETROS!$B$14*((13-8)/12))</f>
        <v>3025.0897880206</v>
      </c>
      <c r="H28" s="43">
        <f>+G28+(H27*EXP(-PARAMETROS!$B$14))</f>
        <v>26968.60475448</v>
      </c>
      <c r="I28" s="43">
        <f>+F28+(H28*(1-EXP(-PARAMETROS!$B$14)))</f>
        <v>2695.11026880614</v>
      </c>
      <c r="J28" s="43">
        <f t="shared" si="0"/>
        <v>1976.4141971245</v>
      </c>
      <c r="K28" s="81">
        <f>+D28*PARAMETROS!$C$10*0.5*0.4*PARAMETROS!$C$6</f>
        <v>449.356072855946</v>
      </c>
      <c r="L28" s="43">
        <f>+K28*(1-EXP(-PARAMETROS!$C$14*((13-8)/12)))</f>
        <v>9.26474202784996</v>
      </c>
      <c r="M28" s="43">
        <f>+K28*EXP(-PARAMETROS!$C$14*((13-8)/12))</f>
        <v>440.091330828096</v>
      </c>
      <c r="N28" s="43">
        <f>+M28+(N27*EXP(-PARAMETROS!$C$14))</f>
        <v>5563.78966754115</v>
      </c>
      <c r="O28" s="43">
        <f>+L28+(N28*(1-EXP(-PARAMETROS!$C$14)))</f>
        <v>280.613966070813</v>
      </c>
      <c r="P28" s="43">
        <f t="shared" si="1"/>
        <v>205.783575118595</v>
      </c>
      <c r="Q28" s="81">
        <f>+D28*PARAMETROS!$D$6*0.5*0.4*PARAMETROS!$D$10</f>
        <v>3845.26694939631</v>
      </c>
      <c r="R28" s="43">
        <f>+Q28*(1-EXP(-PARAMETROS!$D$14*((13-8)/12)))</f>
        <v>31.9107451384421</v>
      </c>
      <c r="S28" s="43">
        <f>+Q28*EXP(-PARAMETROS!$D$14*((13-8)/12))</f>
        <v>3813.35620425787</v>
      </c>
      <c r="T28" s="43">
        <f>+S28+(T27*EXP(-PARAMETROS!$D$14))</f>
        <v>61680.5105994155</v>
      </c>
      <c r="U28" s="43">
        <f>+R28+(T28*(1-EXP(-PARAMETROS!$D$14)))</f>
        <v>1253.26668612361</v>
      </c>
      <c r="V28" s="43">
        <f t="shared" si="2"/>
        <v>919.062236490647</v>
      </c>
      <c r="W28" s="81">
        <f>+D28*PARAMETROS!$E$6*0.5*0.4*PARAMETROS!$E$10</f>
        <v>462.145457424687</v>
      </c>
      <c r="X28" s="43">
        <f>+W28*(1-EXP(-PARAMETROS!$E$14*((13-8)/12)))</f>
        <v>1.92159995926266</v>
      </c>
      <c r="Y28" s="43">
        <f>+W28*EXP(-PARAMETROS!$E$14*((13-8)/12))</f>
        <v>460.223857465425</v>
      </c>
      <c r="Z28" s="43">
        <f>+Y28+(Z27*EXP(-PARAMETROS!$E$14))</f>
        <v>8133.90026004082</v>
      </c>
      <c r="AA28" s="43">
        <f>+X28+(Z28*(1-EXP(-PARAMETROS!$E$14)))</f>
        <v>82.8552598143536</v>
      </c>
      <c r="AB28" s="43">
        <f t="shared" si="4"/>
        <v>60.7605238638592</v>
      </c>
      <c r="AC28" s="81">
        <f>+D28*PARAMETROS!$F$6*0.5*0.4*PARAMETROS!$F$10</f>
        <v>1176.73263127068</v>
      </c>
      <c r="AD28" s="43">
        <f>+AC28*(1-EXP(-PARAMETROS!$F$14*((13-8)/12)))</f>
        <v>9.76535974920086</v>
      </c>
      <c r="AE28" s="43">
        <f>+AC28*EXP(-PARAMETROS!$F$14*((13-8)/12))</f>
        <v>1166.96727152148</v>
      </c>
      <c r="AF28" s="43">
        <f>+AE28+(AF27*EXP(-PARAMETROS!$F$14))</f>
        <v>18875.5346484239</v>
      </c>
      <c r="AG28" s="43">
        <f>+AD28+(AF28*(1-EXP(-PARAMETROS!$F$14)))</f>
        <v>383.525987832303</v>
      </c>
      <c r="AH28" s="43">
        <f t="shared" si="5"/>
        <v>281.252391077022</v>
      </c>
      <c r="AI28" s="81">
        <f>+D28*PARAMETROS!$G$6*0.5*0.4*PARAMETROS!$G$10</f>
        <v>762.65988465519</v>
      </c>
      <c r="AJ28" s="43">
        <f>+AI28*(1-EXP(-PARAMETROS!$G$14*((13-8)/12)))</f>
        <v>31.1245639338604</v>
      </c>
      <c r="AK28" s="43">
        <f>+AI28*EXP(-PARAMETROS!$G$14*((13-8)/12))</f>
        <v>731.53532072133</v>
      </c>
      <c r="AL28" s="43">
        <f>+AK28+(AL27*EXP(-PARAMETROS!$G$14))</f>
        <v>6521.62028598306</v>
      </c>
      <c r="AM28" s="43">
        <f>+AJ28+(AL28*(1-EXP(-PARAMETROS!$G$14)))</f>
        <v>651.738788937072</v>
      </c>
      <c r="AN28" s="43">
        <f t="shared" si="6"/>
        <v>477.941778553852</v>
      </c>
      <c r="AO28" s="81">
        <f t="shared" si="3"/>
        <v>3921.21470222848</v>
      </c>
    </row>
    <row r="29" spans="2:41">
      <c r="B29">
        <v>21</v>
      </c>
      <c r="C29">
        <v>2045</v>
      </c>
      <c r="D29" s="43">
        <v>459147.552373622</v>
      </c>
      <c r="E29" s="81">
        <f>+D29*PARAMETROS!$B$10*0.5*0.4*PARAMETROS!$B$6</f>
        <v>3157.89793381808</v>
      </c>
      <c r="F29" s="43">
        <f>+E29*(1-EXP(-PARAMETROS!$B$14*((13-8)/12)))</f>
        <v>128.875529073047</v>
      </c>
      <c r="G29" s="43">
        <f>+E29*EXP(-PARAMETROS!$B$14*((13-8)/12))</f>
        <v>3029.02240474503</v>
      </c>
      <c r="H29" s="43">
        <f>+G29+(H28*EXP(-PARAMETROS!$B$14))</f>
        <v>27431.2250988211</v>
      </c>
      <c r="I29" s="43">
        <f>+F29+(H29*(1-EXP(-PARAMETROS!$B$14)))</f>
        <v>2739.30173591365</v>
      </c>
      <c r="J29" s="43">
        <f t="shared" si="0"/>
        <v>2008.82127300334</v>
      </c>
      <c r="K29" s="81">
        <f>+D29*PARAMETROS!$C$10*0.5*0.4*PARAMETROS!$C$6</f>
        <v>449.940235750659</v>
      </c>
      <c r="L29" s="43">
        <f>+K29*(1-EXP(-PARAMETROS!$C$14*((13-8)/12)))</f>
        <v>9.27678619248617</v>
      </c>
      <c r="M29" s="43">
        <f>+K29*EXP(-PARAMETROS!$C$14*((13-8)/12))</f>
        <v>440.663449558173</v>
      </c>
      <c r="N29" s="43">
        <f>+M29+(N28*EXP(-PARAMETROS!$C$14))</f>
        <v>5733.10389305636</v>
      </c>
      <c r="O29" s="43">
        <f>+L29+(N29*(1-EXP(-PARAMETROS!$C$14)))</f>
        <v>288.883562454042</v>
      </c>
      <c r="P29" s="43">
        <f t="shared" si="1"/>
        <v>211.84794579963</v>
      </c>
      <c r="Q29" s="81">
        <f>+D29*PARAMETROS!$D$6*0.5*0.4*PARAMETROS!$D$10</f>
        <v>3850.26579643053</v>
      </c>
      <c r="R29" s="43">
        <f>+Q29*(1-EXP(-PARAMETROS!$D$14*((13-8)/12)))</f>
        <v>31.9522291071221</v>
      </c>
      <c r="S29" s="43">
        <f>+Q29*EXP(-PARAMETROS!$D$14*((13-8)/12))</f>
        <v>3818.3135673234</v>
      </c>
      <c r="T29" s="43">
        <f>+S29+(T28*EXP(-PARAMETROS!$D$14))</f>
        <v>64277.4682257537</v>
      </c>
      <c r="U29" s="43">
        <f>+R29+(T29*(1-EXP(-PARAMETROS!$D$14)))</f>
        <v>1304.73137645993</v>
      </c>
      <c r="V29" s="43">
        <f t="shared" si="2"/>
        <v>956.803009403946</v>
      </c>
      <c r="W29" s="81">
        <f>+D29*PARAMETROS!$E$6*0.5*0.4*PARAMETROS!$E$10</f>
        <v>462.74624651934</v>
      </c>
      <c r="X29" s="43">
        <f>+W29*(1-EXP(-PARAMETROS!$E$14*((13-8)/12)))</f>
        <v>1.92409803920971</v>
      </c>
      <c r="Y29" s="43">
        <f>+W29*EXP(-PARAMETROS!$E$14*((13-8)/12))</f>
        <v>460.82214848013</v>
      </c>
      <c r="Z29" s="43">
        <f>+Y29+(Z28*EXP(-PARAMETROS!$E$14))</f>
        <v>8513.78874866586</v>
      </c>
      <c r="AA29" s="43">
        <f>+X29+(Z29*(1-EXP(-PARAMETROS!$E$14)))</f>
        <v>86.6377115128971</v>
      </c>
      <c r="AB29" s="43">
        <f t="shared" si="4"/>
        <v>63.5343217761244</v>
      </c>
      <c r="AC29" s="81">
        <f>+D29*PARAMETROS!$F$6*0.5*0.4*PARAMETROS!$F$10</f>
        <v>1178.26238369133</v>
      </c>
      <c r="AD29" s="43">
        <f>+AC29*(1-EXP(-PARAMETROS!$F$14*((13-8)/12)))</f>
        <v>9.77805471687483</v>
      </c>
      <c r="AE29" s="43">
        <f>+AC29*EXP(-PARAMETROS!$F$14*((13-8)/12))</f>
        <v>1168.48432897446</v>
      </c>
      <c r="AF29" s="43">
        <f>+AE29+(AF28*EXP(-PARAMETROS!$F$14))</f>
        <v>19670.2583493153</v>
      </c>
      <c r="AG29" s="43">
        <f>+AD29+(AF29*(1-EXP(-PARAMETROS!$F$14)))</f>
        <v>399.275266432191</v>
      </c>
      <c r="AH29" s="43">
        <f t="shared" si="5"/>
        <v>292.801862050273</v>
      </c>
      <c r="AI29" s="81">
        <f>+D29*PARAMETROS!$G$6*0.5*0.4*PARAMETROS!$G$10</f>
        <v>763.651342505242</v>
      </c>
      <c r="AJ29" s="43">
        <f>+AI29*(1-EXP(-PARAMETROS!$G$14*((13-8)/12)))</f>
        <v>31.1650258669744</v>
      </c>
      <c r="AK29" s="43">
        <f>+AI29*EXP(-PARAMETROS!$G$14*((13-8)/12))</f>
        <v>732.486316638268</v>
      </c>
      <c r="AL29" s="43">
        <f>+AK29+(AL28*EXP(-PARAMETROS!$G$14))</f>
        <v>6633.49237761811</v>
      </c>
      <c r="AM29" s="43">
        <f>+AJ29+(AL29*(1-EXP(-PARAMETROS!$G$14)))</f>
        <v>662.425287959896</v>
      </c>
      <c r="AN29" s="43">
        <f t="shared" si="6"/>
        <v>485.778544503922</v>
      </c>
      <c r="AO29" s="81">
        <f t="shared" si="3"/>
        <v>4019.58695653723</v>
      </c>
    </row>
    <row r="30" spans="2:41">
      <c r="B30">
        <v>22</v>
      </c>
      <c r="C30">
        <v>2046</v>
      </c>
      <c r="D30" s="43">
        <v>459744.444191708</v>
      </c>
      <c r="E30" s="81">
        <f>+D30*PARAMETROS!$B$10*0.5*0.4*PARAMETROS!$B$6</f>
        <v>3162.00320113204</v>
      </c>
      <c r="F30" s="43">
        <f>+E30*(1-EXP(-PARAMETROS!$B$14*((13-8)/12)))</f>
        <v>129.043067260841</v>
      </c>
      <c r="G30" s="43">
        <f>+E30*EXP(-PARAMETROS!$B$14*((13-8)/12))</f>
        <v>3032.9601338712</v>
      </c>
      <c r="H30" s="43">
        <f>+G30+(H29*EXP(-PARAMETROS!$B$14))</f>
        <v>27853.7590258517</v>
      </c>
      <c r="I30" s="43">
        <f>+F30+(H30*(1-EXP(-PARAMETROS!$B$14)))</f>
        <v>2779.67869356508</v>
      </c>
      <c r="J30" s="43">
        <f t="shared" si="0"/>
        <v>2038.43104194772</v>
      </c>
      <c r="K30" s="81">
        <f>+D30*PARAMETROS!$C$10*0.5*0.4*PARAMETROS!$C$6</f>
        <v>450.525158057135</v>
      </c>
      <c r="L30" s="43">
        <f>+K30*(1-EXP(-PARAMETROS!$C$14*((13-8)/12)))</f>
        <v>9.2888460145364</v>
      </c>
      <c r="M30" s="43">
        <f>+K30*EXP(-PARAMETROS!$C$14*((13-8)/12))</f>
        <v>441.236312042599</v>
      </c>
      <c r="N30" s="43">
        <f>+M30+(N29*EXP(-PARAMETROS!$C$14))</f>
        <v>5894.7334288374</v>
      </c>
      <c r="O30" s="43">
        <f>+L30+(N30*(1-EXP(-PARAMETROS!$C$14)))</f>
        <v>296.778387753816</v>
      </c>
      <c r="P30" s="43">
        <f t="shared" si="1"/>
        <v>217.637484352798</v>
      </c>
      <c r="Q30" s="81">
        <f>+D30*PARAMETROS!$D$6*0.5*0.4*PARAMETROS!$D$10</f>
        <v>3855.27114196589</v>
      </c>
      <c r="R30" s="43">
        <f>+Q30*(1-EXP(-PARAMETROS!$D$14*((13-8)/12)))</f>
        <v>31.9937670049614</v>
      </c>
      <c r="S30" s="43">
        <f>+Q30*EXP(-PARAMETROS!$D$14*((13-8)/12))</f>
        <v>3823.27737496092</v>
      </c>
      <c r="T30" s="43">
        <f>+S30+(T29*EXP(-PARAMETROS!$D$14))</f>
        <v>66827.9664533618</v>
      </c>
      <c r="U30" s="43">
        <f>+R30+(T30*(1-EXP(-PARAMETROS!$D$14)))</f>
        <v>1355.27616299318</v>
      </c>
      <c r="V30" s="43">
        <f t="shared" si="2"/>
        <v>993.869186194996</v>
      </c>
      <c r="W30" s="81">
        <f>+D30*PARAMETROS!$E$6*0.5*0.4*PARAMETROS!$E$10</f>
        <v>463.347816639815</v>
      </c>
      <c r="X30" s="43">
        <f>+W30*(1-EXP(-PARAMETROS!$E$14*((13-8)/12)))</f>
        <v>1.92659936666068</v>
      </c>
      <c r="Y30" s="43">
        <f>+W30*EXP(-PARAMETROS!$E$14*((13-8)/12))</f>
        <v>461.421217273154</v>
      </c>
      <c r="Z30" s="43">
        <f>+Y30+(Z29*EXP(-PARAMETROS!$E$14))</f>
        <v>8890.49635246533</v>
      </c>
      <c r="AA30" s="43">
        <f>+X30+(Z30*(1-EXP(-PARAMETROS!$E$14)))</f>
        <v>90.3885161261053</v>
      </c>
      <c r="AB30" s="43">
        <f t="shared" si="4"/>
        <v>66.2849118258104</v>
      </c>
      <c r="AC30" s="81">
        <f>+D30*PARAMETROS!$F$6*0.5*0.4*PARAMETROS!$F$10</f>
        <v>1179.79412479013</v>
      </c>
      <c r="AD30" s="43">
        <f>+AC30*(1-EXP(-PARAMETROS!$F$14*((13-8)/12)))</f>
        <v>9.79076618800676</v>
      </c>
      <c r="AE30" s="43">
        <f>+AC30*EXP(-PARAMETROS!$F$14*((13-8)/12))</f>
        <v>1170.00335860213</v>
      </c>
      <c r="AF30" s="43">
        <f>+AE30+(AF29*EXP(-PARAMETROS!$F$14))</f>
        <v>20450.7644962021</v>
      </c>
      <c r="AG30" s="43">
        <f>+AD30+(AF30*(1-EXP(-PARAMETROS!$F$14)))</f>
        <v>414.743035103915</v>
      </c>
      <c r="AH30" s="43">
        <f t="shared" si="5"/>
        <v>304.144892409537</v>
      </c>
      <c r="AI30" s="81">
        <f>+D30*PARAMETROS!$G$6*0.5*0.4*PARAMETROS!$G$10</f>
        <v>764.644089250499</v>
      </c>
      <c r="AJ30" s="43">
        <f>+AI30*(1-EXP(-PARAMETROS!$G$14*((13-8)/12)))</f>
        <v>31.2055404006015</v>
      </c>
      <c r="AK30" s="43">
        <f>+AI30*EXP(-PARAMETROS!$G$14*((13-8)/12))</f>
        <v>733.438548849898</v>
      </c>
      <c r="AL30" s="43">
        <f>+AK30+(AL29*EXP(-PARAMETROS!$G$14))</f>
        <v>6735.67066437509</v>
      </c>
      <c r="AM30" s="43">
        <f>+AJ30+(AL30*(1-EXP(-PARAMETROS!$G$14)))</f>
        <v>672.189352081979</v>
      </c>
      <c r="AN30" s="43">
        <f t="shared" si="6"/>
        <v>492.93885819345</v>
      </c>
      <c r="AO30" s="81">
        <f t="shared" si="3"/>
        <v>4113.30637492431</v>
      </c>
    </row>
    <row r="31" spans="2:41">
      <c r="B31">
        <v>23</v>
      </c>
      <c r="C31">
        <v>2047</v>
      </c>
      <c r="D31" s="43">
        <v>460342.111969157</v>
      </c>
      <c r="E31" s="81">
        <f>+D31*PARAMETROS!$B$10*0.5*0.4*PARAMETROS!$B$6</f>
        <v>3166.11380529351</v>
      </c>
      <c r="F31" s="43">
        <f>+E31*(1-EXP(-PARAMETROS!$B$14*((13-8)/12)))</f>
        <v>129.210823248281</v>
      </c>
      <c r="G31" s="43">
        <f>+E31*EXP(-PARAMETROS!$B$14*((13-8)/12))</f>
        <v>3036.90298204523</v>
      </c>
      <c r="H31" s="43">
        <f>+G31+(H30*EXP(-PARAMETROS!$B$14))</f>
        <v>28240.0263815926</v>
      </c>
      <c r="I31" s="43">
        <f>+F31+(H31*(1-EXP(-PARAMETROS!$B$14)))</f>
        <v>2816.60464845326</v>
      </c>
      <c r="J31" s="43">
        <f t="shared" si="0"/>
        <v>2065.51007553238</v>
      </c>
      <c r="K31" s="81">
        <f>+D31*PARAMETROS!$C$10*0.5*0.4*PARAMETROS!$C$6</f>
        <v>451.11084076261</v>
      </c>
      <c r="L31" s="43">
        <f>+K31*(1-EXP(-PARAMETROS!$C$14*((13-8)/12)))</f>
        <v>9.3009215143553</v>
      </c>
      <c r="M31" s="43">
        <f>+K31*EXP(-PARAMETROS!$C$14*((13-8)/12))</f>
        <v>441.809919248254</v>
      </c>
      <c r="N31" s="43">
        <f>+M31+(N30*EXP(-PARAMETROS!$C$14))</f>
        <v>6049.05380634638</v>
      </c>
      <c r="O31" s="43">
        <f>+L31+(N31*(1-EXP(-PARAMETROS!$C$14)))</f>
        <v>304.316756876014</v>
      </c>
      <c r="P31" s="43">
        <f t="shared" si="1"/>
        <v>223.165621709077</v>
      </c>
      <c r="Q31" s="81">
        <f>+D31*PARAMETROS!$D$6*0.5*0.4*PARAMETROS!$D$10</f>
        <v>3860.28299445044</v>
      </c>
      <c r="R31" s="43">
        <f>+Q31*(1-EXP(-PARAMETROS!$D$14*((13-8)/12)))</f>
        <v>32.0353589020678</v>
      </c>
      <c r="S31" s="43">
        <f>+Q31*EXP(-PARAMETROS!$D$14*((13-8)/12))</f>
        <v>3828.24763554837</v>
      </c>
      <c r="T31" s="43">
        <f>+S31+(T30*EXP(-PARAMETROS!$D$14))</f>
        <v>69332.931692922</v>
      </c>
      <c r="U31" s="43">
        <f>+R31+(T31*(1-EXP(-PARAMETROS!$D$14)))</f>
        <v>1404.91938995404</v>
      </c>
      <c r="V31" s="43">
        <f t="shared" si="2"/>
        <v>1030.27421929963</v>
      </c>
      <c r="W31" s="81">
        <f>+D31*PARAMETROS!$E$6*0.5*0.4*PARAMETROS!$E$10</f>
        <v>463.950168801447</v>
      </c>
      <c r="X31" s="43">
        <f>+W31*(1-EXP(-PARAMETROS!$E$14*((13-8)/12)))</f>
        <v>1.92910394583734</v>
      </c>
      <c r="Y31" s="43">
        <f>+W31*EXP(-PARAMETROS!$E$14*((13-8)/12))</f>
        <v>462.021064855609</v>
      </c>
      <c r="Z31" s="43">
        <f>+Y31+(Z30*EXP(-PARAMETROS!$E$14))</f>
        <v>9264.0555005615</v>
      </c>
      <c r="AA31" s="43">
        <f>+X31+(Z31*(1-EXP(-PARAMETROS!$E$14)))</f>
        <v>94.1079963333579</v>
      </c>
      <c r="AB31" s="43">
        <f t="shared" si="4"/>
        <v>69.0125306444623</v>
      </c>
      <c r="AC31" s="81">
        <f>+D31*PARAMETROS!$F$6*0.5*0.4*PARAMETROS!$F$10</f>
        <v>1181.32785715236</v>
      </c>
      <c r="AD31" s="43">
        <f>+AC31*(1-EXP(-PARAMETROS!$F$14*((13-8)/12)))</f>
        <v>9.80349418405118</v>
      </c>
      <c r="AE31" s="43">
        <f>+AC31*EXP(-PARAMETROS!$F$14*((13-8)/12))</f>
        <v>1171.52436296831</v>
      </c>
      <c r="AF31" s="43">
        <f>+AE31+(AF30*EXP(-PARAMETROS!$F$14))</f>
        <v>21217.3365902545</v>
      </c>
      <c r="AG31" s="43">
        <f>+AD31+(AF31*(1-EXP(-PARAMETROS!$F$14)))</f>
        <v>429.934907568216</v>
      </c>
      <c r="AH31" s="43">
        <f t="shared" si="5"/>
        <v>315.285598883357</v>
      </c>
      <c r="AI31" s="81">
        <f>+D31*PARAMETROS!$G$6*0.5*0.4*PARAMETROS!$G$10</f>
        <v>765.638126566525</v>
      </c>
      <c r="AJ31" s="43">
        <f>+AI31*(1-EXP(-PARAMETROS!$G$14*((13-8)/12)))</f>
        <v>31.2461076031223</v>
      </c>
      <c r="AK31" s="43">
        <f>+AI31*EXP(-PARAMETROS!$G$14*((13-8)/12))</f>
        <v>734.392018963403</v>
      </c>
      <c r="AL31" s="43">
        <f>+AK31+(AL30*EXP(-PARAMETROS!$G$14))</f>
        <v>6829.07887165712</v>
      </c>
      <c r="AM31" s="43">
        <f>+AJ31+(AL31*(1-EXP(-PARAMETROS!$G$14)))</f>
        <v>681.11888546609</v>
      </c>
      <c r="AN31" s="43">
        <f t="shared" si="6"/>
        <v>499.487182675131</v>
      </c>
      <c r="AO31" s="81">
        <f t="shared" si="3"/>
        <v>4202.73522874404</v>
      </c>
    </row>
    <row r="32" spans="2:41">
      <c r="B32">
        <v>24</v>
      </c>
      <c r="C32">
        <v>2048</v>
      </c>
      <c r="D32" s="43">
        <v>460940.556714717</v>
      </c>
      <c r="E32" s="81">
        <f>+D32*PARAMETROS!$B$10*0.5*0.4*PARAMETROS!$B$6</f>
        <v>3170.22975324039</v>
      </c>
      <c r="F32" s="43">
        <f>+E32*(1-EXP(-PARAMETROS!$B$14*((13-8)/12)))</f>
        <v>129.378797318503</v>
      </c>
      <c r="G32" s="43">
        <f>+E32*EXP(-PARAMETROS!$B$14*((13-8)/12))</f>
        <v>3040.85095592189</v>
      </c>
      <c r="H32" s="43">
        <f>+G32+(H31*EXP(-PARAMETROS!$B$14))</f>
        <v>28593.4835123096</v>
      </c>
      <c r="I32" s="43">
        <f>+F32+(H32*(1-EXP(-PARAMETROS!$B$14)))</f>
        <v>2850.4085156961</v>
      </c>
      <c r="J32" s="43">
        <f t="shared" si="0"/>
        <v>2090.29957817714</v>
      </c>
      <c r="K32" s="81">
        <f>+D32*PARAMETROS!$C$10*0.5*0.4*PARAMETROS!$C$6</f>
        <v>451.697284855601</v>
      </c>
      <c r="L32" s="43">
        <f>+K32*(1-EXP(-PARAMETROS!$C$14*((13-8)/12)))</f>
        <v>9.31301271232396</v>
      </c>
      <c r="M32" s="43">
        <f>+K32*EXP(-PARAMETROS!$C$14*((13-8)/12))</f>
        <v>442.384272143277</v>
      </c>
      <c r="N32" s="43">
        <f>+M32+(N31*EXP(-PARAMETROS!$C$14))</f>
        <v>6196.42224312799</v>
      </c>
      <c r="O32" s="43">
        <f>+L32+(N32*(1-EXP(-PARAMETROS!$C$14)))</f>
        <v>311.516091546253</v>
      </c>
      <c r="P32" s="43">
        <f t="shared" si="1"/>
        <v>228.445133800585</v>
      </c>
      <c r="Q32" s="81">
        <f>+D32*PARAMETROS!$D$6*0.5*0.4*PARAMETROS!$D$10</f>
        <v>3865.30136234323</v>
      </c>
      <c r="R32" s="43">
        <f>+Q32*(1-EXP(-PARAMETROS!$D$14*((13-8)/12)))</f>
        <v>32.0770048686405</v>
      </c>
      <c r="S32" s="43">
        <f>+Q32*EXP(-PARAMETROS!$D$14*((13-8)/12))</f>
        <v>3833.22435747459</v>
      </c>
      <c r="T32" s="43">
        <f>+S32+(T31*EXP(-PARAMETROS!$D$14))</f>
        <v>71793.2720193446</v>
      </c>
      <c r="U32" s="43">
        <f>+R32+(T32*(1-EXP(-PARAMETROS!$D$14)))</f>
        <v>1453.67903850067</v>
      </c>
      <c r="V32" s="43">
        <f t="shared" si="2"/>
        <v>1066.03129490049</v>
      </c>
      <c r="W32" s="81">
        <f>+D32*PARAMETROS!$E$6*0.5*0.4*PARAMETROS!$E$10</f>
        <v>464.553304020889</v>
      </c>
      <c r="X32" s="43">
        <f>+W32*(1-EXP(-PARAMETROS!$E$14*((13-8)/12)))</f>
        <v>1.93161178096693</v>
      </c>
      <c r="Y32" s="43">
        <f>+W32*EXP(-PARAMETROS!$E$14*((13-8)/12))</f>
        <v>462.621692239922</v>
      </c>
      <c r="Z32" s="43">
        <f>+Y32+(Z31*EXP(-PARAMETROS!$E$14))</f>
        <v>9634.4983004139</v>
      </c>
      <c r="AA32" s="43">
        <f>+X32+(Z32*(1-EXP(-PARAMETROS!$E$14)))</f>
        <v>97.7964716134425</v>
      </c>
      <c r="AB32" s="43">
        <f t="shared" si="4"/>
        <v>71.7174125165243</v>
      </c>
      <c r="AC32" s="81">
        <f>+D32*PARAMETROS!$F$6*0.5*0.4*PARAMETROS!$F$10</f>
        <v>1182.86358336666</v>
      </c>
      <c r="AD32" s="43">
        <f>+AC32*(1-EXP(-PARAMETROS!$F$14*((13-8)/12)))</f>
        <v>9.81623872649044</v>
      </c>
      <c r="AE32" s="43">
        <f>+AC32*EXP(-PARAMETROS!$F$14*((13-8)/12))</f>
        <v>1173.04734464017</v>
      </c>
      <c r="AF32" s="43">
        <f>+AE32+(AF31*EXP(-PARAMETROS!$F$14))</f>
        <v>21970.2525215105</v>
      </c>
      <c r="AG32" s="43">
        <f>+AD32+(AF32*(1-EXP(-PARAMETROS!$F$14)))</f>
        <v>444.856386438003</v>
      </c>
      <c r="AH32" s="43">
        <f t="shared" si="5"/>
        <v>326.228016721202</v>
      </c>
      <c r="AI32" s="81">
        <f>+D32*PARAMETROS!$G$6*0.5*0.4*PARAMETROS!$G$10</f>
        <v>766.633456131061</v>
      </c>
      <c r="AJ32" s="43">
        <f>+AI32*(1-EXP(-PARAMETROS!$G$14*((13-8)/12)))</f>
        <v>31.2867275430063</v>
      </c>
      <c r="AK32" s="43">
        <f>+AI32*EXP(-PARAMETROS!$G$14*((13-8)/12))</f>
        <v>735.346728588055</v>
      </c>
      <c r="AL32" s="43">
        <f>+AK32+(AL31*EXP(-PARAMETROS!$G$14))</f>
        <v>6914.5528223822</v>
      </c>
      <c r="AM32" s="43">
        <f>+AJ32+(AL32*(1-EXP(-PARAMETROS!$G$14)))</f>
        <v>689.29342724764</v>
      </c>
      <c r="AN32" s="43">
        <f t="shared" si="6"/>
        <v>505.481846648268</v>
      </c>
      <c r="AO32" s="81">
        <f t="shared" si="3"/>
        <v>4288.2032827642</v>
      </c>
    </row>
    <row r="33" spans="2:41">
      <c r="B33">
        <v>25</v>
      </c>
      <c r="C33">
        <v>2049</v>
      </c>
      <c r="D33" s="43">
        <v>461539.779438446</v>
      </c>
      <c r="E33" s="81">
        <f>+D33*PARAMETROS!$B$10*0.5*0.4*PARAMETROS!$B$6</f>
        <v>3174.35105191961</v>
      </c>
      <c r="F33" s="43">
        <f>+E33*(1-EXP(-PARAMETROS!$B$14*((13-8)/12)))</f>
        <v>129.546989755017</v>
      </c>
      <c r="G33" s="43">
        <f>+E33*EXP(-PARAMETROS!$B$14*((13-8)/12))</f>
        <v>3044.80406216459</v>
      </c>
      <c r="H33" s="43">
        <f>+G33+(H32*EXP(-PARAMETROS!$B$14))</f>
        <v>28917.2578560965</v>
      </c>
      <c r="I33" s="43">
        <f>+F33+(H33*(1-EXP(-PARAMETROS!$B$14)))</f>
        <v>2881.3879106611</v>
      </c>
      <c r="J33" s="43">
        <f t="shared" si="0"/>
        <v>2113.01780115147</v>
      </c>
      <c r="K33" s="81">
        <f>+D33*PARAMETROS!$C$10*0.5*0.4*PARAMETROS!$C$6</f>
        <v>452.284491325913</v>
      </c>
      <c r="L33" s="43">
        <f>+K33*(1-EXP(-PARAMETROS!$C$14*((13-8)/12)))</f>
        <v>9.32511962884999</v>
      </c>
      <c r="M33" s="43">
        <f>+K33*EXP(-PARAMETROS!$C$14*((13-8)/12))</f>
        <v>442.959371697063</v>
      </c>
      <c r="N33" s="43">
        <f>+M33+(N32*EXP(-PARAMETROS!$C$14))</f>
        <v>6337.17853599113</v>
      </c>
      <c r="O33" s="43">
        <f>+L33+(N33*(1-EXP(-PARAMETROS!$C$14)))</f>
        <v>318.39296387086</v>
      </c>
      <c r="P33" s="43">
        <f t="shared" si="1"/>
        <v>233.488173505297</v>
      </c>
      <c r="Q33" s="81">
        <f>+D33*PARAMETROS!$D$6*0.5*0.4*PARAMETROS!$D$10</f>
        <v>3870.32625411427</v>
      </c>
      <c r="R33" s="43">
        <f>+Q33*(1-EXP(-PARAMETROS!$D$14*((13-8)/12)))</f>
        <v>32.1187049749697</v>
      </c>
      <c r="S33" s="43">
        <f>+Q33*EXP(-PARAMETROS!$D$14*((13-8)/12))</f>
        <v>3838.2075491393</v>
      </c>
      <c r="T33" s="43">
        <f>+S33+(T32*EXP(-PARAMETROS!$D$14))</f>
        <v>74209.8775348519</v>
      </c>
      <c r="U33" s="43">
        <f>+R33+(T33*(1-EXP(-PARAMETROS!$D$14)))</f>
        <v>1501.57273390826</v>
      </c>
      <c r="V33" s="43">
        <f t="shared" si="2"/>
        <v>1101.15333819938</v>
      </c>
      <c r="W33" s="81">
        <f>+D33*PARAMETROS!$E$6*0.5*0.4*PARAMETROS!$E$10</f>
        <v>465.157223316116</v>
      </c>
      <c r="X33" s="43">
        <f>+W33*(1-EXP(-PARAMETROS!$E$14*((13-8)/12)))</f>
        <v>1.93412287628218</v>
      </c>
      <c r="Y33" s="43">
        <f>+W33*EXP(-PARAMETROS!$E$14*((13-8)/12))</f>
        <v>463.223100439834</v>
      </c>
      <c r="Z33" s="43">
        <f>+Y33+(Z32*EXP(-PARAMETROS!$E$14))</f>
        <v>10001.8565410213</v>
      </c>
      <c r="AA33" s="43">
        <f>+X33+(Z33*(1-EXP(-PARAMETROS!$E$14)))</f>
        <v>101.454258276414</v>
      </c>
      <c r="AB33" s="43">
        <f t="shared" si="4"/>
        <v>74.3997894027035</v>
      </c>
      <c r="AC33" s="81">
        <f>+D33*PARAMETROS!$F$6*0.5*0.4*PARAMETROS!$F$10</f>
        <v>1184.40130602504</v>
      </c>
      <c r="AD33" s="43">
        <f>+AC33*(1-EXP(-PARAMETROS!$F$14*((13-8)/12)))</f>
        <v>9.82899983683488</v>
      </c>
      <c r="AE33" s="43">
        <f>+AC33*EXP(-PARAMETROS!$F$14*((13-8)/12))</f>
        <v>1174.5723061882</v>
      </c>
      <c r="AF33" s="43">
        <f>+AE33+(AF32*EXP(-PARAMETROS!$F$14))</f>
        <v>22709.7846799872</v>
      </c>
      <c r="AG33" s="43">
        <f>+AD33+(AF33*(1-EXP(-PARAMETROS!$F$14)))</f>
        <v>459.512865418505</v>
      </c>
      <c r="AH33" s="43">
        <f t="shared" si="5"/>
        <v>336.976101306903</v>
      </c>
      <c r="AI33" s="81">
        <f>+D33*PARAMETROS!$G$6*0.5*0.4*PARAMETROS!$G$10</f>
        <v>767.630079624032</v>
      </c>
      <c r="AJ33" s="43">
        <f>+AI33*(1-EXP(-PARAMETROS!$G$14*((13-8)/12)))</f>
        <v>31.3274002888122</v>
      </c>
      <c r="AK33" s="43">
        <f>+AI33*EXP(-PARAMETROS!$G$14*((13-8)/12))</f>
        <v>736.30267933522</v>
      </c>
      <c r="AL33" s="43">
        <f>+AK33+(AL32*EXP(-PARAMETROS!$G$14))</f>
        <v>6992.84880201279</v>
      </c>
      <c r="AM33" s="43">
        <f>+AJ33+(AL33*(1-EXP(-PARAMETROS!$G$14)))</f>
        <v>696.784947572497</v>
      </c>
      <c r="AN33" s="43">
        <f t="shared" si="6"/>
        <v>510.97562821983</v>
      </c>
      <c r="AO33" s="81">
        <f t="shared" si="3"/>
        <v>4370.01083178558</v>
      </c>
    </row>
    <row r="34" spans="2:41">
      <c r="B34">
        <v>26</v>
      </c>
      <c r="C34">
        <v>2050</v>
      </c>
      <c r="D34" s="43">
        <v>462139.781151716</v>
      </c>
      <c r="E34" s="81">
        <f>+D34*PARAMETROS!$B$10*0.5*0.4*PARAMETROS!$B$6</f>
        <v>3178.4777082871</v>
      </c>
      <c r="F34" s="43">
        <f>+E34*(1-EXP(-PARAMETROS!$B$14*((13-8)/12)))</f>
        <v>129.715400841699</v>
      </c>
      <c r="G34" s="43">
        <f>+E34*EXP(-PARAMETROS!$B$14*((13-8)/12))</f>
        <v>3048.7623074454</v>
      </c>
      <c r="H34" s="43">
        <f>+G34+(H33*EXP(-PARAMETROS!$B$14))</f>
        <v>29214.1792426359</v>
      </c>
      <c r="I34" s="43">
        <f>+F34+(H34*(1-EXP(-PARAMETROS!$B$14)))</f>
        <v>2909.81212753121</v>
      </c>
      <c r="J34" s="43">
        <f t="shared" si="0"/>
        <v>2133.86222685621</v>
      </c>
      <c r="K34" s="81">
        <f>+D34*PARAMETROS!$C$10*0.5*0.4*PARAMETROS!$C$6</f>
        <v>452.872461164637</v>
      </c>
      <c r="L34" s="43">
        <f>+K34*(1-EXP(-PARAMETROS!$C$14*((13-8)/12)))</f>
        <v>9.33724228436749</v>
      </c>
      <c r="M34" s="43">
        <f>+K34*EXP(-PARAMETROS!$C$14*((13-8)/12))</f>
        <v>443.53521888027</v>
      </c>
      <c r="N34" s="43">
        <f>+M34+(N33*EXP(-PARAMETROS!$C$14))</f>
        <v>6471.64591062939</v>
      </c>
      <c r="O34" s="43">
        <f>+L34+(N34*(1-EXP(-PARAMETROS!$C$14)))</f>
        <v>324.963137773363</v>
      </c>
      <c r="P34" s="43">
        <f t="shared" si="1"/>
        <v>238.306301033799</v>
      </c>
      <c r="Q34" s="81">
        <f>+D34*PARAMETROS!$D$6*0.5*0.4*PARAMETROS!$D$10</f>
        <v>3875.35767824462</v>
      </c>
      <c r="R34" s="43">
        <f>+Q34*(1-EXP(-PARAMETROS!$D$14*((13-8)/12)))</f>
        <v>32.1604592914372</v>
      </c>
      <c r="S34" s="43">
        <f>+Q34*EXP(-PARAMETROS!$D$14*((13-8)/12))</f>
        <v>3843.19721895319</v>
      </c>
      <c r="T34" s="43">
        <f>+S34+(T33*EXP(-PARAMETROS!$D$14))</f>
        <v>76583.6207248718</v>
      </c>
      <c r="U34" s="43">
        <f>+R34+(T34*(1-EXP(-PARAMETROS!$D$14)))</f>
        <v>1548.61775261617</v>
      </c>
      <c r="V34" s="43">
        <f t="shared" si="2"/>
        <v>1135.65301858519</v>
      </c>
      <c r="W34" s="81">
        <f>+D34*PARAMETROS!$E$6*0.5*0.4*PARAMETROS!$E$10</f>
        <v>465.761927706427</v>
      </c>
      <c r="X34" s="43">
        <f>+W34*(1-EXP(-PARAMETROS!$E$14*((13-8)/12)))</f>
        <v>1.93663723602135</v>
      </c>
      <c r="Y34" s="43">
        <f>+W34*EXP(-PARAMETROS!$E$14*((13-8)/12))</f>
        <v>463.825290470405</v>
      </c>
      <c r="Z34" s="43">
        <f>+Y34+(Z33*EXP(-PARAMETROS!$E$14))</f>
        <v>10366.1616960915</v>
      </c>
      <c r="AA34" s="43">
        <f>+X34+(Z34*(1-EXP(-PARAMETROS!$E$14)))</f>
        <v>105.081669495138</v>
      </c>
      <c r="AB34" s="43">
        <f t="shared" si="4"/>
        <v>77.0598909631007</v>
      </c>
      <c r="AC34" s="81">
        <f>+D34*PARAMETROS!$F$6*0.5*0.4*PARAMETROS!$F$10</f>
        <v>1185.94102772287</v>
      </c>
      <c r="AD34" s="43">
        <f>+AC34*(1-EXP(-PARAMETROS!$F$14*((13-8)/12)))</f>
        <v>9.84177753662277</v>
      </c>
      <c r="AE34" s="43">
        <f>+AC34*EXP(-PARAMETROS!$F$14*((13-8)/12))</f>
        <v>1176.09925018625</v>
      </c>
      <c r="AF34" s="43">
        <f>+AE34+(AF33*EXP(-PARAMETROS!$F$14))</f>
        <v>23436.2000645917</v>
      </c>
      <c r="AG34" s="43">
        <f>+AD34+(AF34*(1-EXP(-PARAMETROS!$F$14)))</f>
        <v>473.909631463847</v>
      </c>
      <c r="AH34" s="43">
        <f t="shared" si="5"/>
        <v>347.533729740154</v>
      </c>
      <c r="AI34" s="81">
        <f>+D34*PARAMETROS!$G$6*0.5*0.4*PARAMETROS!$G$10</f>
        <v>768.627998727544</v>
      </c>
      <c r="AJ34" s="43">
        <f>+AI34*(1-EXP(-PARAMETROS!$G$14*((13-8)/12)))</f>
        <v>31.3681259091877</v>
      </c>
      <c r="AK34" s="43">
        <f>+AI34*EXP(-PARAMETROS!$G$14*((13-8)/12))</f>
        <v>737.259872818356</v>
      </c>
      <c r="AL34" s="43">
        <f>+AK34+(AL33*EXP(-PARAMETROS!$G$14))</f>
        <v>7064.65112754746</v>
      </c>
      <c r="AM34" s="43">
        <f>+AJ34+(AL34*(1-EXP(-PARAMETROS!$G$14)))</f>
        <v>703.658567881774</v>
      </c>
      <c r="AN34" s="43">
        <f t="shared" si="6"/>
        <v>516.0162831133</v>
      </c>
      <c r="AO34" s="81">
        <f t="shared" si="3"/>
        <v>4448.43145029176</v>
      </c>
    </row>
    <row r="35" spans="2:41">
      <c r="B35">
        <v>27</v>
      </c>
      <c r="C35">
        <v>2051</v>
      </c>
      <c r="D35" s="43">
        <v>462740.562867214</v>
      </c>
      <c r="E35" s="81">
        <f>+D35*PARAMETROS!$B$10*0.5*0.4*PARAMETROS!$B$6</f>
        <v>3182.60972930788</v>
      </c>
      <c r="F35" s="43">
        <f>+E35*(1-EXP(-PARAMETROS!$B$14*((13-8)/12)))</f>
        <v>129.884030862793</v>
      </c>
      <c r="G35" s="43">
        <f>+E35*EXP(-PARAMETROS!$B$14*((13-8)/12))</f>
        <v>3052.72569844508</v>
      </c>
      <c r="H35" s="43">
        <f>+G35+(H34*EXP(-PARAMETROS!$B$14))</f>
        <v>29486.8082143914</v>
      </c>
      <c r="I35" s="43">
        <f>+F35+(H35*(1-EXP(-PARAMETROS!$B$14)))</f>
        <v>2935.92483442276</v>
      </c>
      <c r="J35" s="43">
        <f t="shared" si="0"/>
        <v>2153.01154524335</v>
      </c>
      <c r="K35" s="81">
        <f>+D35*PARAMETROS!$C$10*0.5*0.4*PARAMETROS!$C$6</f>
        <v>453.461195364151</v>
      </c>
      <c r="L35" s="43">
        <f>+K35*(1-EXP(-PARAMETROS!$C$14*((13-8)/12)))</f>
        <v>9.34938069933717</v>
      </c>
      <c r="M35" s="43">
        <f>+K35*EXP(-PARAMETROS!$C$14*((13-8)/12))</f>
        <v>444.111814664814</v>
      </c>
      <c r="N35" s="43">
        <f>+M35+(N34*EXP(-PARAMETROS!$C$14))</f>
        <v>6600.1318298052</v>
      </c>
      <c r="O35" s="43">
        <f>+L35+(N35*(1-EXP(-PARAMETROS!$C$14)))</f>
        <v>331.241608410092</v>
      </c>
      <c r="P35" s="43">
        <f t="shared" si="1"/>
        <v>242.910512834067</v>
      </c>
      <c r="Q35" s="81">
        <f>+D35*PARAMETROS!$D$6*0.5*0.4*PARAMETROS!$D$10</f>
        <v>3880.39564322634</v>
      </c>
      <c r="R35" s="43">
        <f>+Q35*(1-EXP(-PARAMETROS!$D$14*((13-8)/12)))</f>
        <v>32.2022678885161</v>
      </c>
      <c r="S35" s="43">
        <f>+Q35*EXP(-PARAMETROS!$D$14*((13-8)/12))</f>
        <v>3848.19337533783</v>
      </c>
      <c r="T35" s="43">
        <f>+S35+(T34*EXP(-PARAMETROS!$D$14))</f>
        <v>78915.3568068848</v>
      </c>
      <c r="U35" s="43">
        <f>+R35+(T35*(1-EXP(-PARAMETROS!$D$14)))</f>
        <v>1594.83102913562</v>
      </c>
      <c r="V35" s="43">
        <f t="shared" si="2"/>
        <v>1169.54275469945</v>
      </c>
      <c r="W35" s="81">
        <f>+D35*PARAMETROS!$E$6*0.5*0.4*PARAMETROS!$E$10</f>
        <v>466.367418212445</v>
      </c>
      <c r="X35" s="43">
        <f>+W35*(1-EXP(-PARAMETROS!$E$14*((13-8)/12)))</f>
        <v>1.93915486442818</v>
      </c>
      <c r="Y35" s="43">
        <f>+W35*EXP(-PARAMETROS!$E$14*((13-8)/12))</f>
        <v>464.428263348017</v>
      </c>
      <c r="Z35" s="43">
        <f>+Y35+(Z34*EXP(-PARAMETROS!$E$14))</f>
        <v>10727.4449271804</v>
      </c>
      <c r="AA35" s="43">
        <f>+X35+(Z35*(1-EXP(-PARAMETROS!$E$14)))</f>
        <v>108.679015336517</v>
      </c>
      <c r="AB35" s="43">
        <f t="shared" si="4"/>
        <v>79.697944580112</v>
      </c>
      <c r="AC35" s="81">
        <f>+D35*PARAMETROS!$F$6*0.5*0.4*PARAMETROS!$F$10</f>
        <v>1187.48275105891</v>
      </c>
      <c r="AD35" s="43">
        <f>+AC35*(1-EXP(-PARAMETROS!$F$14*((13-8)/12)))</f>
        <v>9.85457184742038</v>
      </c>
      <c r="AE35" s="43">
        <f>+AC35*EXP(-PARAMETROS!$F$14*((13-8)/12))</f>
        <v>1177.62817921149</v>
      </c>
      <c r="AF35" s="43">
        <f>+AE35+(AF34*EXP(-PARAMETROS!$F$14))</f>
        <v>24149.760389876</v>
      </c>
      <c r="AG35" s="43">
        <f>+AD35+(AF35*(1-EXP(-PARAMETROS!$F$14)))</f>
        <v>488.051866890937</v>
      </c>
      <c r="AH35" s="43">
        <f t="shared" si="5"/>
        <v>357.904702386686</v>
      </c>
      <c r="AI35" s="81">
        <f>+D35*PARAMETROS!$G$6*0.5*0.4*PARAMETROS!$G$10</f>
        <v>769.627215125889</v>
      </c>
      <c r="AJ35" s="43">
        <f>+AI35*(1-EXP(-PARAMETROS!$G$14*((13-8)/12)))</f>
        <v>31.4089044728697</v>
      </c>
      <c r="AK35" s="43">
        <f>+AI35*EXP(-PARAMETROS!$G$14*((13-8)/12))</f>
        <v>738.21831065302</v>
      </c>
      <c r="AL35" s="43">
        <f>+AK35+(AL34*EXP(-PARAMETROS!$G$14))</f>
        <v>7130.57899622789</v>
      </c>
      <c r="AM35" s="43">
        <f>+AJ35+(AL35*(1-EXP(-PARAMETROS!$G$14)))</f>
        <v>709.973212652472</v>
      </c>
      <c r="AN35" s="43">
        <f t="shared" si="6"/>
        <v>520.647022611812</v>
      </c>
      <c r="AO35" s="81">
        <f t="shared" si="3"/>
        <v>4523.71448235548</v>
      </c>
    </row>
    <row r="36" spans="2:41">
      <c r="B36">
        <v>28</v>
      </c>
      <c r="C36">
        <v>2052</v>
      </c>
      <c r="D36" s="43">
        <v>463342.125598941</v>
      </c>
      <c r="E36" s="81">
        <f>+D36*PARAMETROS!$B$10*0.5*0.4*PARAMETROS!$B$6</f>
        <v>3186.74712195598</v>
      </c>
      <c r="F36" s="43">
        <f>+E36*(1-EXP(-PARAMETROS!$B$14*((13-8)/12)))</f>
        <v>130.052880102915</v>
      </c>
      <c r="G36" s="43">
        <f>+E36*EXP(-PARAMETROS!$B$14*((13-8)/12))</f>
        <v>3056.69424185306</v>
      </c>
      <c r="H36" s="43">
        <f>+G36+(H35*EXP(-PARAMETROS!$B$14))</f>
        <v>29737.4616526845</v>
      </c>
      <c r="I36" s="43">
        <f>+F36+(H36*(1-EXP(-PARAMETROS!$B$14)))</f>
        <v>2959.94651202902</v>
      </c>
      <c r="J36" s="43">
        <f t="shared" si="0"/>
        <v>2170.62744215461</v>
      </c>
      <c r="K36" s="81">
        <f>+D36*PARAMETROS!$C$10*0.5*0.4*PARAMETROS!$C$6</f>
        <v>454.050694918125</v>
      </c>
      <c r="L36" s="43">
        <f>+K36*(1-EXP(-PARAMETROS!$C$14*((13-8)/12)))</f>
        <v>9.36153489424631</v>
      </c>
      <c r="M36" s="43">
        <f>+K36*EXP(-PARAMETROS!$C$14*((13-8)/12))</f>
        <v>444.689160023878</v>
      </c>
      <c r="N36" s="43">
        <f>+M36+(N35*EXP(-PARAMETROS!$C$14))</f>
        <v>6722.92876211833</v>
      </c>
      <c r="O36" s="43">
        <f>+L36+(N36*(1-EXP(-PARAMETROS!$C$14)))</f>
        <v>337.242639663459</v>
      </c>
      <c r="P36" s="43">
        <f t="shared" si="1"/>
        <v>247.311269086536</v>
      </c>
      <c r="Q36" s="81">
        <f>+D36*PARAMETROS!$D$6*0.5*0.4*PARAMETROS!$D$10</f>
        <v>3885.44015756254</v>
      </c>
      <c r="R36" s="43">
        <f>+Q36*(1-EXP(-PARAMETROS!$D$14*((13-8)/12)))</f>
        <v>32.2441308367712</v>
      </c>
      <c r="S36" s="43">
        <f>+Q36*EXP(-PARAMETROS!$D$14*((13-8)/12))</f>
        <v>3853.19602672577</v>
      </c>
      <c r="T36" s="43">
        <f>+S36+(T35*EXP(-PARAMETROS!$D$14))</f>
        <v>81205.9240723635</v>
      </c>
      <c r="U36" s="43">
        <f>+R36+(T36*(1-EXP(-PARAMETROS!$D$14)))</f>
        <v>1640.22916282047</v>
      </c>
      <c r="V36" s="43">
        <f t="shared" si="2"/>
        <v>1202.83471940167</v>
      </c>
      <c r="W36" s="81">
        <f>+D36*PARAMETROS!$E$6*0.5*0.4*PARAMETROS!$E$10</f>
        <v>466.973695856121</v>
      </c>
      <c r="X36" s="43">
        <f>+W36*(1-EXP(-PARAMETROS!$E$14*((13-8)/12)))</f>
        <v>1.94167576575194</v>
      </c>
      <c r="Y36" s="43">
        <f>+W36*EXP(-PARAMETROS!$E$14*((13-8)/12))</f>
        <v>465.032020090369</v>
      </c>
      <c r="Z36" s="43">
        <f>+Y36+(Z35*EXP(-PARAMETROS!$E$14))</f>
        <v>11085.7370867987</v>
      </c>
      <c r="AA36" s="43">
        <f>+X36+(Z36*(1-EXP(-PARAMETROS!$E$14)))</f>
        <v>112.246602792412</v>
      </c>
      <c r="AB36" s="43">
        <f t="shared" si="4"/>
        <v>82.3141753811019</v>
      </c>
      <c r="AC36" s="81">
        <f>+D36*PARAMETROS!$F$6*0.5*0.4*PARAMETROS!$F$10</f>
        <v>1189.02647863528</v>
      </c>
      <c r="AD36" s="43">
        <f>+AC36*(1-EXP(-PARAMETROS!$F$14*((13-8)/12)))</f>
        <v>9.86738279082203</v>
      </c>
      <c r="AE36" s="43">
        <f>+AC36*EXP(-PARAMETROS!$F$14*((13-8)/12))</f>
        <v>1179.15909584446</v>
      </c>
      <c r="AF36" s="43">
        <f>+AE36+(AF35*EXP(-PARAMETROS!$F$14))</f>
        <v>24850.7221906769</v>
      </c>
      <c r="AG36" s="43">
        <f>+AD36+(AF36*(1-EXP(-PARAMETROS!$F$14)))</f>
        <v>501.944651451483</v>
      </c>
      <c r="AH36" s="43">
        <f t="shared" si="5"/>
        <v>368.092744397753</v>
      </c>
      <c r="AI36" s="81">
        <f>+D36*PARAMETROS!$G$6*0.5*0.4*PARAMETROS!$G$10</f>
        <v>770.627730505553</v>
      </c>
      <c r="AJ36" s="43">
        <f>+AI36*(1-EXP(-PARAMETROS!$G$14*((13-8)/12)))</f>
        <v>31.4497360486844</v>
      </c>
      <c r="AK36" s="43">
        <f>+AI36*EXP(-PARAMETROS!$G$14*((13-8)/12))</f>
        <v>739.177994456869</v>
      </c>
      <c r="AL36" s="43">
        <f>+AK36+(AL35*EXP(-PARAMETROS!$G$14))</f>
        <v>7191.19268250516</v>
      </c>
      <c r="AM36" s="43">
        <f>+AJ36+(AL36*(1-EXP(-PARAMETROS!$G$14)))</f>
        <v>715.78219911679</v>
      </c>
      <c r="AN36" s="43">
        <f t="shared" si="6"/>
        <v>524.906946018978</v>
      </c>
      <c r="AO36" s="81">
        <f t="shared" si="3"/>
        <v>4596.08729644065</v>
      </c>
    </row>
    <row r="37" spans="2:41">
      <c r="B37">
        <v>29</v>
      </c>
      <c r="C37">
        <v>2053</v>
      </c>
      <c r="D37" s="43">
        <v>463944.47036222</v>
      </c>
      <c r="E37" s="81">
        <f>+D37*PARAMETROS!$B$10*0.5*0.4*PARAMETROS!$B$6</f>
        <v>3190.88989321452</v>
      </c>
      <c r="F37" s="43">
        <f>+E37*(1-EXP(-PARAMETROS!$B$14*((13-8)/12)))</f>
        <v>130.221948847049</v>
      </c>
      <c r="G37" s="43">
        <f>+E37*EXP(-PARAMETROS!$B$14*((13-8)/12))</f>
        <v>3060.66794436747</v>
      </c>
      <c r="H37" s="43">
        <f>+G37+(H36*EXP(-PARAMETROS!$B$14))</f>
        <v>29968.2359651259</v>
      </c>
      <c r="I37" s="43">
        <f>+F37+(H37*(1-EXP(-PARAMETROS!$B$14)))</f>
        <v>2982.07666019605</v>
      </c>
      <c r="J37" s="43">
        <f t="shared" si="0"/>
        <v>2186.8562174771</v>
      </c>
      <c r="K37" s="81">
        <f>+D37*PARAMETROS!$C$10*0.5*0.4*PARAMETROS!$C$6</f>
        <v>454.640960821518</v>
      </c>
      <c r="L37" s="43">
        <f>+K37*(1-EXP(-PARAMETROS!$C$14*((13-8)/12)))</f>
        <v>9.37370488960883</v>
      </c>
      <c r="M37" s="43">
        <f>+K37*EXP(-PARAMETROS!$C$14*((13-8)/12))</f>
        <v>445.267255931909</v>
      </c>
      <c r="N37" s="43">
        <f>+M37+(N36*EXP(-PARAMETROS!$C$14))</f>
        <v>6840.31491328102</v>
      </c>
      <c r="O37" s="43">
        <f>+L37+(N37*(1-EXP(-PARAMETROS!$C$14)))</f>
        <v>342.979799806673</v>
      </c>
      <c r="P37" s="43">
        <f t="shared" si="1"/>
        <v>251.518519858226</v>
      </c>
      <c r="Q37" s="81">
        <f>+D37*PARAMETROS!$D$6*0.5*0.4*PARAMETROS!$D$10</f>
        <v>3890.49122976737</v>
      </c>
      <c r="R37" s="43">
        <f>+Q37*(1-EXP(-PARAMETROS!$D$14*((13-8)/12)))</f>
        <v>32.286048206859</v>
      </c>
      <c r="S37" s="43">
        <f>+Q37*EXP(-PARAMETROS!$D$14*((13-8)/12))</f>
        <v>3858.20518156051</v>
      </c>
      <c r="T37" s="43">
        <f>+S37+(T36*EXP(-PARAMETROS!$D$14))</f>
        <v>83456.1442219403</v>
      </c>
      <c r="U37" s="43">
        <f>+R37+(T37*(1-EXP(-PARAMETROS!$D$14)))</f>
        <v>1684.82842450405</v>
      </c>
      <c r="V37" s="43">
        <f t="shared" si="2"/>
        <v>1235.5408446363</v>
      </c>
      <c r="W37" s="81">
        <f>+D37*PARAMETROS!$E$6*0.5*0.4*PARAMETROS!$E$10</f>
        <v>467.580761660734</v>
      </c>
      <c r="X37" s="43">
        <f>+W37*(1-EXP(-PARAMETROS!$E$14*((13-8)/12)))</f>
        <v>1.94419994424741</v>
      </c>
      <c r="Y37" s="43">
        <f>+W37*EXP(-PARAMETROS!$E$14*((13-8)/12))</f>
        <v>465.636561716487</v>
      </c>
      <c r="Z37" s="43">
        <f>+Y37+(Z36*EXP(-PARAMETROS!$E$14))</f>
        <v>11441.0687214885</v>
      </c>
      <c r="AA37" s="43">
        <f>+X37+(Z37*(1-EXP(-PARAMETROS!$E$14)))</f>
        <v>115.784735810251</v>
      </c>
      <c r="AB37" s="43">
        <f t="shared" si="4"/>
        <v>84.9088062608506</v>
      </c>
      <c r="AC37" s="81">
        <f>+D37*PARAMETROS!$F$6*0.5*0.4*PARAMETROS!$F$10</f>
        <v>1190.57221305751</v>
      </c>
      <c r="AD37" s="43">
        <f>+AC37*(1-EXP(-PARAMETROS!$F$14*((13-8)/12)))</f>
        <v>9.88021038845009</v>
      </c>
      <c r="AE37" s="43">
        <f>+AC37*EXP(-PARAMETROS!$F$14*((13-8)/12))</f>
        <v>1180.69200266906</v>
      </c>
      <c r="AF37" s="43">
        <f>+AE37+(AF36*EXP(-PARAMETROS!$F$14))</f>
        <v>25539.3369246853</v>
      </c>
      <c r="AG37" s="43">
        <f>+AD37+(AF37*(1-EXP(-PARAMETROS!$F$14)))</f>
        <v>515.592964362993</v>
      </c>
      <c r="AH37" s="43">
        <f t="shared" si="5"/>
        <v>378.101507199527</v>
      </c>
      <c r="AI37" s="81">
        <f>+D37*PARAMETROS!$G$6*0.5*0.4*PARAMETROS!$G$10</f>
        <v>771.62954655521</v>
      </c>
      <c r="AJ37" s="43">
        <f>+AI37*(1-EXP(-PARAMETROS!$G$14*((13-8)/12)))</f>
        <v>31.4906207055477</v>
      </c>
      <c r="AK37" s="43">
        <f>+AI37*EXP(-PARAMETROS!$G$14*((13-8)/12))</f>
        <v>740.138925849662</v>
      </c>
      <c r="AL37" s="43">
        <f>+AK37+(AL36*EXP(-PARAMETROS!$G$14))</f>
        <v>7246.99914528672</v>
      </c>
      <c r="AM37" s="43">
        <f>+AJ37+(AL37*(1-EXP(-PARAMETROS!$G$14)))</f>
        <v>721.133770862226</v>
      </c>
      <c r="AN37" s="43">
        <f t="shared" si="6"/>
        <v>528.831431965631</v>
      </c>
      <c r="AO37" s="81">
        <f t="shared" si="3"/>
        <v>4665.75732739763</v>
      </c>
    </row>
    <row r="38" spans="2:41">
      <c r="B38">
        <v>30</v>
      </c>
      <c r="C38">
        <v>2054</v>
      </c>
      <c r="D38" s="43">
        <v>464547.598173691</v>
      </c>
      <c r="E38" s="81">
        <f>+D38*PARAMETROS!$B$10*0.5*0.4*PARAMETROS!$B$6</f>
        <v>3195.0380500757</v>
      </c>
      <c r="F38" s="43">
        <f>+E38*(1-EXP(-PARAMETROS!$B$14*((13-8)/12)))</f>
        <v>130.39123738055</v>
      </c>
      <c r="G38" s="43">
        <f>+E38*EXP(-PARAMETROS!$B$14*((13-8)/12))</f>
        <v>3064.64681269515</v>
      </c>
      <c r="H38" s="43">
        <f>+G38+(H37*EXP(-PARAMETROS!$B$14))</f>
        <v>30181.0280664721</v>
      </c>
      <c r="I38" s="43">
        <f>+F38+(H38*(1-EXP(-PARAMETROS!$B$14)))</f>
        <v>3002.4957945152</v>
      </c>
      <c r="J38" s="43">
        <f t="shared" si="0"/>
        <v>2201.83024931114</v>
      </c>
      <c r="K38" s="81">
        <f>+D38*PARAMETROS!$C$10*0.5*0.4*PARAMETROS!$C$6</f>
        <v>455.231994070586</v>
      </c>
      <c r="L38" s="43">
        <f>+K38*(1-EXP(-PARAMETROS!$C$14*((13-8)/12)))</f>
        <v>9.38589070596533</v>
      </c>
      <c r="M38" s="43">
        <f>+K38*EXP(-PARAMETROS!$C$14*((13-8)/12))</f>
        <v>445.846103364621</v>
      </c>
      <c r="N38" s="43">
        <f>+M38+(N37*EXP(-PARAMETROS!$C$14))</f>
        <v>6952.55492172858</v>
      </c>
      <c r="O38" s="43">
        <f>+L38+(N38*(1-EXP(-PARAMETROS!$C$14)))</f>
        <v>348.465995429061</v>
      </c>
      <c r="P38" s="43">
        <f t="shared" si="1"/>
        <v>255.541729981311</v>
      </c>
      <c r="Q38" s="81">
        <f>+D38*PARAMETROS!$D$6*0.5*0.4*PARAMETROS!$D$10</f>
        <v>3895.54886836607</v>
      </c>
      <c r="R38" s="43">
        <f>+Q38*(1-EXP(-PARAMETROS!$D$14*((13-8)/12)))</f>
        <v>32.3280200695279</v>
      </c>
      <c r="S38" s="43">
        <f>+Q38*EXP(-PARAMETROS!$D$14*((13-8)/12))</f>
        <v>3863.22084829654</v>
      </c>
      <c r="T38" s="43">
        <f>+S38+(T37*EXP(-PARAMETROS!$D$14))</f>
        <v>85666.8226939397</v>
      </c>
      <c r="U38" s="43">
        <f>+R38+(T38*(1-EXP(-PARAMETROS!$D$14)))</f>
        <v>1728.6447630045</v>
      </c>
      <c r="V38" s="43">
        <f t="shared" si="2"/>
        <v>1267.6728262033</v>
      </c>
      <c r="W38" s="81">
        <f>+D38*PARAMETROS!$E$6*0.5*0.4*PARAMETROS!$E$10</f>
        <v>468.188616650893</v>
      </c>
      <c r="X38" s="43">
        <f>+W38*(1-EXP(-PARAMETROS!$E$14*((13-8)/12)))</f>
        <v>1.94672740417494</v>
      </c>
      <c r="Y38" s="43">
        <f>+W38*EXP(-PARAMETROS!$E$14*((13-8)/12))</f>
        <v>466.241889246718</v>
      </c>
      <c r="Z38" s="43">
        <f>+Y38+(Z37*EXP(-PARAMETROS!$E$14))</f>
        <v>11793.4700748693</v>
      </c>
      <c r="AA38" s="43">
        <f>+X38+(Z38*(1-EXP(-PARAMETROS!$E$14)))</f>
        <v>119.293715323335</v>
      </c>
      <c r="AB38" s="43">
        <f t="shared" si="4"/>
        <v>87.4820579037787</v>
      </c>
      <c r="AC38" s="81">
        <f>+D38*PARAMETROS!$F$6*0.5*0.4*PARAMETROS!$F$10</f>
        <v>1192.11995693449</v>
      </c>
      <c r="AD38" s="43">
        <f>+AC38*(1-EXP(-PARAMETROS!$F$14*((13-8)/12)))</f>
        <v>9.89305466195508</v>
      </c>
      <c r="AE38" s="43">
        <f>+AC38*EXP(-PARAMETROS!$F$14*((13-8)/12))</f>
        <v>1182.22690227253</v>
      </c>
      <c r="AF38" s="43">
        <f>+AE38+(AF37*EXP(-PARAMETROS!$F$14))</f>
        <v>26215.8510729833</v>
      </c>
      <c r="AG38" s="43">
        <f>+AD38+(AF38*(1-EXP(-PARAMETROS!$F$14)))</f>
        <v>529.001686299549</v>
      </c>
      <c r="AH38" s="43">
        <f t="shared" si="5"/>
        <v>387.934569953002</v>
      </c>
      <c r="AI38" s="81">
        <f>+D38*PARAMETROS!$G$6*0.5*0.4*PARAMETROS!$G$10</f>
        <v>772.632664965732</v>
      </c>
      <c r="AJ38" s="43">
        <f>+AI38*(1-EXP(-PARAMETROS!$G$14*((13-8)/12)))</f>
        <v>31.5315585124649</v>
      </c>
      <c r="AK38" s="43">
        <f>+AI38*EXP(-PARAMETROS!$G$14*((13-8)/12))</f>
        <v>741.101106453267</v>
      </c>
      <c r="AL38" s="43">
        <f>+AK38+(AL37*EXP(-PARAMETROS!$G$14))</f>
        <v>7298.45710158331</v>
      </c>
      <c r="AM38" s="43">
        <f>+AJ38+(AL38*(1-EXP(-PARAMETROS!$G$14)))</f>
        <v>726.07158065292</v>
      </c>
      <c r="AN38" s="43">
        <f t="shared" si="6"/>
        <v>532.452492478806</v>
      </c>
      <c r="AO38" s="81">
        <f t="shared" si="3"/>
        <v>4732.91392583134</v>
      </c>
    </row>
    <row r="39" spans="2:41">
      <c r="B39">
        <v>31</v>
      </c>
      <c r="C39">
        <v>2055</v>
      </c>
      <c r="D39" s="43">
        <v>465151.510051317</v>
      </c>
      <c r="E39" s="81">
        <f>+D39*PARAMETROS!$B$10*0.5*0.4*PARAMETROS!$B$6</f>
        <v>3199.1915995408</v>
      </c>
      <c r="F39" s="43">
        <f>+E39*(1-EXP(-PARAMETROS!$B$14*((13-8)/12)))</f>
        <v>130.560745989145</v>
      </c>
      <c r="G39" s="43">
        <f>+E39*EXP(-PARAMETROS!$B$14*((13-8)/12))</f>
        <v>3068.63085355165</v>
      </c>
      <c r="H39" s="43">
        <f>+G39+(H38*EXP(-PARAMETROS!$B$14))</f>
        <v>30377.5543628891</v>
      </c>
      <c r="I39" s="43">
        <f>+F39+(H39*(1-EXP(-PARAMETROS!$B$14)))</f>
        <v>3021.36725291467</v>
      </c>
      <c r="J39" s="43">
        <f t="shared" si="0"/>
        <v>2215.66931880409</v>
      </c>
      <c r="K39" s="81">
        <f>+D39*PARAMETROS!$C$10*0.5*0.4*PARAMETROS!$C$6</f>
        <v>455.823795662878</v>
      </c>
      <c r="L39" s="43">
        <f>+K39*(1-EXP(-PARAMETROS!$C$14*((13-8)/12)))</f>
        <v>9.39809236388308</v>
      </c>
      <c r="M39" s="43">
        <f>+K39*EXP(-PARAMETROS!$C$14*((13-8)/12))</f>
        <v>446.425703298995</v>
      </c>
      <c r="N39" s="43">
        <f>+M39+(N38*EXP(-PARAMETROS!$C$14))</f>
        <v>7059.90052030448</v>
      </c>
      <c r="O39" s="43">
        <f>+L39+(N39*(1-EXP(-PARAMETROS!$C$14)))</f>
        <v>353.713503706841</v>
      </c>
      <c r="P39" s="43">
        <f t="shared" si="1"/>
        <v>259.38990271835</v>
      </c>
      <c r="Q39" s="81">
        <f>+D39*PARAMETROS!$D$6*0.5*0.4*PARAMETROS!$D$10</f>
        <v>3900.61308189494</v>
      </c>
      <c r="R39" s="43">
        <f>+Q39*(1-EXP(-PARAMETROS!$D$14*((13-8)/12)))</f>
        <v>32.3700464956183</v>
      </c>
      <c r="S39" s="43">
        <f>+Q39*EXP(-PARAMETROS!$D$14*((13-8)/12))</f>
        <v>3868.24303539932</v>
      </c>
      <c r="T39" s="43">
        <f>+S39+(T38*EXP(-PARAMETROS!$D$14))</f>
        <v>87838.748986404</v>
      </c>
      <c r="U39" s="43">
        <f>+R39+(T39*(1-EXP(-PARAMETROS!$D$14)))</f>
        <v>1771.69381150132</v>
      </c>
      <c r="V39" s="43">
        <f t="shared" si="2"/>
        <v>1299.2421284343</v>
      </c>
      <c r="W39" s="81">
        <f>+D39*PARAMETROS!$E$6*0.5*0.4*PARAMETROS!$E$10</f>
        <v>468.79726185254</v>
      </c>
      <c r="X39" s="43">
        <f>+W39*(1-EXP(-PARAMETROS!$E$14*((13-8)/12)))</f>
        <v>1.94925814980036</v>
      </c>
      <c r="Y39" s="43">
        <f>+W39*EXP(-PARAMETROS!$E$14*((13-8)/12))</f>
        <v>466.848003702739</v>
      </c>
      <c r="Z39" s="43">
        <f>+Y39+(Z38*EXP(-PARAMETROS!$E$14))</f>
        <v>12142.9710906528</v>
      </c>
      <c r="AA39" s="43">
        <f>+X39+(Z39*(1-EXP(-PARAMETROS!$E$14)))</f>
        <v>122.773839280841</v>
      </c>
      <c r="AB39" s="43">
        <f t="shared" si="4"/>
        <v>90.0341488059502</v>
      </c>
      <c r="AC39" s="81">
        <f>+D39*PARAMETROS!$F$6*0.5*0.4*PARAMETROS!$F$10</f>
        <v>1193.6697128785</v>
      </c>
      <c r="AD39" s="43">
        <f>+AC39*(1-EXP(-PARAMETROS!$F$14*((13-8)/12)))</f>
        <v>9.90591563301563</v>
      </c>
      <c r="AE39" s="43">
        <f>+AC39*EXP(-PARAMETROS!$F$14*((13-8)/12))</f>
        <v>1183.76379724548</v>
      </c>
      <c r="AF39" s="43">
        <f>+AE39+(AF38*EXP(-PARAMETROS!$F$14))</f>
        <v>26880.5062385912</v>
      </c>
      <c r="AG39" s="43">
        <f>+AD39+(AF39*(1-EXP(-PARAMETROS!$F$14)))</f>
        <v>542.175601343164</v>
      </c>
      <c r="AH39" s="43">
        <f t="shared" si="5"/>
        <v>397.595440984986</v>
      </c>
      <c r="AI39" s="81">
        <f>+D39*PARAMETROS!$G$6*0.5*0.4*PARAMETROS!$G$10</f>
        <v>773.637087430188</v>
      </c>
      <c r="AJ39" s="43">
        <f>+AI39*(1-EXP(-PARAMETROS!$G$14*((13-8)/12)))</f>
        <v>31.5725495385311</v>
      </c>
      <c r="AK39" s="43">
        <f>+AI39*EXP(-PARAMETROS!$G$14*((13-8)/12))</f>
        <v>742.064537891657</v>
      </c>
      <c r="AL39" s="43">
        <f>+AK39+(AL38*EXP(-PARAMETROS!$G$14))</f>
        <v>7345.98161733451</v>
      </c>
      <c r="AM39" s="43">
        <f>+AJ39+(AL39*(1-EXP(-PARAMETROS!$G$14)))</f>
        <v>730.635127304461</v>
      </c>
      <c r="AN39" s="43">
        <f t="shared" si="6"/>
        <v>535.799093356603</v>
      </c>
      <c r="AO39" s="81">
        <f t="shared" si="3"/>
        <v>4797.73003310428</v>
      </c>
    </row>
    <row r="40" spans="2:41">
      <c r="B40">
        <v>32</v>
      </c>
      <c r="C40">
        <v>2056</v>
      </c>
      <c r="D40" s="43">
        <v>465756.207014384</v>
      </c>
      <c r="E40" s="81">
        <f>+D40*PARAMETROS!$B$10*0.5*0.4*PARAMETROS!$B$6</f>
        <v>3203.3505486202</v>
      </c>
      <c r="F40" s="43">
        <f>+E40*(1-EXP(-PARAMETROS!$B$14*((13-8)/12)))</f>
        <v>130.730474958931</v>
      </c>
      <c r="G40" s="43">
        <f>+E40*EXP(-PARAMETROS!$B$14*((13-8)/12))</f>
        <v>3072.62007366127</v>
      </c>
      <c r="H40" s="43">
        <f>+G40+(H39*EXP(-PARAMETROS!$B$14))</f>
        <v>30559.3679296248</v>
      </c>
      <c r="I40" s="43">
        <f>+F40+(H40*(1-EXP(-PARAMETROS!$B$14)))</f>
        <v>3038.83883033112</v>
      </c>
      <c r="J40" s="43">
        <f t="shared" si="0"/>
        <v>2228.48180890948</v>
      </c>
      <c r="K40" s="81">
        <f>+D40*PARAMETROS!$C$10*0.5*0.4*PARAMETROS!$C$6</f>
        <v>456.41636659724</v>
      </c>
      <c r="L40" s="43">
        <f>+K40*(1-EXP(-PARAMETROS!$C$14*((13-8)/12)))</f>
        <v>9.41030988395613</v>
      </c>
      <c r="M40" s="43">
        <f>+K40*EXP(-PARAMETROS!$C$14*((13-8)/12))</f>
        <v>447.006056713284</v>
      </c>
      <c r="N40" s="43">
        <f>+M40+(N39*EXP(-PARAMETROS!$C$14))</f>
        <v>7162.59116567481</v>
      </c>
      <c r="O40" s="43">
        <f>+L40+(N40*(1-EXP(-PARAMETROS!$C$14)))</f>
        <v>358.734003100018</v>
      </c>
      <c r="P40" s="43">
        <f t="shared" si="1"/>
        <v>263.071602273346</v>
      </c>
      <c r="Q40" s="81">
        <f>+D40*PARAMETROS!$D$6*0.5*0.4*PARAMETROS!$D$10</f>
        <v>3905.68387890141</v>
      </c>
      <c r="R40" s="43">
        <f>+Q40*(1-EXP(-PARAMETROS!$D$14*((13-8)/12)))</f>
        <v>32.4121275560626</v>
      </c>
      <c r="S40" s="43">
        <f>+Q40*EXP(-PARAMETROS!$D$14*((13-8)/12))</f>
        <v>3873.27175134534</v>
      </c>
      <c r="T40" s="43">
        <f>+S40+(T39*EXP(-PARAMETROS!$D$14))</f>
        <v>89972.6969727436</v>
      </c>
      <c r="U40" s="43">
        <f>+R40+(T40*(1-EXP(-PARAMETROS!$D$14)))</f>
        <v>1813.99089378567</v>
      </c>
      <c r="V40" s="43">
        <f t="shared" si="2"/>
        <v>1330.25998877616</v>
      </c>
      <c r="W40" s="81">
        <f>+D40*PARAMETROS!$E$6*0.5*0.4*PARAMETROS!$E$10</f>
        <v>469.406698292948</v>
      </c>
      <c r="X40" s="43">
        <f>+W40*(1-EXP(-PARAMETROS!$E$14*((13-8)/12)))</f>
        <v>1.9517921853951</v>
      </c>
      <c r="Y40" s="43">
        <f>+W40*EXP(-PARAMETROS!$E$14*((13-8)/12))</f>
        <v>467.454906107553</v>
      </c>
      <c r="Z40" s="43">
        <f>+Y40+(Z39*EXP(-PARAMETROS!$E$14))</f>
        <v>12489.6014156293</v>
      </c>
      <c r="AA40" s="43">
        <f>+X40+(Z40*(1-EXP(-PARAMETROS!$E$14)))</f>
        <v>126.225402677532</v>
      </c>
      <c r="AB40" s="43">
        <f t="shared" si="4"/>
        <v>92.5652952968569</v>
      </c>
      <c r="AC40" s="81">
        <f>+D40*PARAMETROS!$F$6*0.5*0.4*PARAMETROS!$F$10</f>
        <v>1195.22148350524</v>
      </c>
      <c r="AD40" s="43">
        <f>+AC40*(1-EXP(-PARAMETROS!$F$14*((13-8)/12)))</f>
        <v>9.91879332333855</v>
      </c>
      <c r="AE40" s="43">
        <f>+AC40*EXP(-PARAMETROS!$F$14*((13-8)/12))</f>
        <v>1185.3026901819</v>
      </c>
      <c r="AF40" s="43">
        <f>+AE40+(AF39*EXP(-PARAMETROS!$F$14))</f>
        <v>27533.539243063</v>
      </c>
      <c r="AG40" s="43">
        <f>+AD40+(AF40*(1-EXP(-PARAMETROS!$F$14)))</f>
        <v>555.119398896503</v>
      </c>
      <c r="AH40" s="43">
        <f t="shared" si="5"/>
        <v>407.087559190768</v>
      </c>
      <c r="AI40" s="81">
        <f>+D40*PARAMETROS!$G$6*0.5*0.4*PARAMETROS!$G$10</f>
        <v>774.642815643847</v>
      </c>
      <c r="AJ40" s="43">
        <f>+AI40*(1-EXP(-PARAMETROS!$G$14*((13-8)/12)))</f>
        <v>31.6135938529312</v>
      </c>
      <c r="AK40" s="43">
        <f>+AI40*EXP(-PARAMETROS!$G$14*((13-8)/12))</f>
        <v>743.029221790916</v>
      </c>
      <c r="AL40" s="43">
        <f>+AK40+(AL39*EXP(-PARAMETROS!$G$14))</f>
        <v>7389.9482613595</v>
      </c>
      <c r="AM40" s="43">
        <f>+AJ40+(AL40*(1-EXP(-PARAMETROS!$G$14)))</f>
        <v>734.860150984573</v>
      </c>
      <c r="AN40" s="43">
        <f t="shared" si="6"/>
        <v>538.897444055352</v>
      </c>
      <c r="AO40" s="81">
        <f t="shared" si="3"/>
        <v>4860.36369850196</v>
      </c>
    </row>
    <row r="41" spans="2:41">
      <c r="B41">
        <v>33</v>
      </c>
      <c r="C41">
        <v>2057</v>
      </c>
      <c r="D41" s="43">
        <v>466361.690083502</v>
      </c>
      <c r="E41" s="81">
        <f>+D41*PARAMETROS!$B$10*0.5*0.4*PARAMETROS!$B$6</f>
        <v>3207.51490433341</v>
      </c>
      <c r="F41" s="43">
        <f>+E41*(1-EXP(-PARAMETROS!$B$14*((13-8)/12)))</f>
        <v>130.900424576377</v>
      </c>
      <c r="G41" s="43">
        <f>+E41*EXP(-PARAMETROS!$B$14*((13-8)/12))</f>
        <v>3076.61447975703</v>
      </c>
      <c r="H41" s="43">
        <f>+G41+(H40*EXP(-PARAMETROS!$B$14))</f>
        <v>30727.8740540096</v>
      </c>
      <c r="I41" s="43">
        <f>+F41+(H41*(1-EXP(-PARAMETROS!$B$14)))</f>
        <v>3055.04425782178</v>
      </c>
      <c r="J41" s="43">
        <f t="shared" si="0"/>
        <v>2240.3657890693</v>
      </c>
      <c r="K41" s="81">
        <f>+D41*PARAMETROS!$C$10*0.5*0.4*PARAMETROS!$C$6</f>
        <v>457.009707873816</v>
      </c>
      <c r="L41" s="43">
        <f>+K41*(1-EXP(-PARAMETROS!$C$14*((13-8)/12)))</f>
        <v>9.42254328680527</v>
      </c>
      <c r="M41" s="43">
        <f>+K41*EXP(-PARAMETROS!$C$14*((13-8)/12))</f>
        <v>447.587164587011</v>
      </c>
      <c r="N41" s="43">
        <f>+M41+(N40*EXP(-PARAMETROS!$C$14))</f>
        <v>7260.85463704576</v>
      </c>
      <c r="O41" s="43">
        <f>+L41+(N41*(1-EXP(-PARAMETROS!$C$14)))</f>
        <v>363.538602552186</v>
      </c>
      <c r="P41" s="43">
        <f t="shared" si="1"/>
        <v>266.594975204936</v>
      </c>
      <c r="Q41" s="81">
        <f>+D41*PARAMETROS!$D$6*0.5*0.4*PARAMETROS!$D$10</f>
        <v>3910.76126794398</v>
      </c>
      <c r="R41" s="43">
        <f>+Q41*(1-EXP(-PARAMETROS!$D$14*((13-8)/12)))</f>
        <v>32.4542633218855</v>
      </c>
      <c r="S41" s="43">
        <f>+Q41*EXP(-PARAMETROS!$D$14*((13-8)/12))</f>
        <v>3878.30700462209</v>
      </c>
      <c r="T41" s="43">
        <f>+S41+(T40*EXP(-PARAMETROS!$D$14))</f>
        <v>92069.4252111361</v>
      </c>
      <c r="U41" s="43">
        <f>+R41+(T41*(1-EXP(-PARAMETROS!$D$14)))</f>
        <v>1855.55103038686</v>
      </c>
      <c r="V41" s="43">
        <f t="shared" si="2"/>
        <v>1360.73742228369</v>
      </c>
      <c r="W41" s="81">
        <f>+D41*PARAMETROS!$E$6*0.5*0.4*PARAMETROS!$E$10</f>
        <v>470.016927000729</v>
      </c>
      <c r="X41" s="43">
        <f>+W41*(1-EXP(-PARAMETROS!$E$14*((13-8)/12)))</f>
        <v>1.95432951523612</v>
      </c>
      <c r="Y41" s="43">
        <f>+W41*EXP(-PARAMETROS!$E$14*((13-8)/12))</f>
        <v>468.062597485493</v>
      </c>
      <c r="Z41" s="43">
        <f>+Y41+(Z40*EXP(-PARAMETROS!$E$14))</f>
        <v>12833.3904026227</v>
      </c>
      <c r="AA41" s="43">
        <f>+X41+(Z41*(1-EXP(-PARAMETROS!$E$14)))</f>
        <v>129.648697583162</v>
      </c>
      <c r="AB41" s="43">
        <f t="shared" si="4"/>
        <v>95.0757115609855</v>
      </c>
      <c r="AC41" s="81">
        <f>+D41*PARAMETROS!$F$6*0.5*0.4*PARAMETROS!$F$10</f>
        <v>1196.7752714338</v>
      </c>
      <c r="AD41" s="43">
        <f>+AC41*(1-EXP(-PARAMETROS!$F$14*((13-8)/12)))</f>
        <v>9.93168775465889</v>
      </c>
      <c r="AE41" s="43">
        <f>+AC41*EXP(-PARAMETROS!$F$14*((13-8)/12))</f>
        <v>1186.84358367914</v>
      </c>
      <c r="AF41" s="43">
        <f>+AE41+(AF40*EXP(-PARAMETROS!$F$14))</f>
        <v>28175.182221169</v>
      </c>
      <c r="AG41" s="43">
        <f>+AD41+(AF41*(1-EXP(-PARAMETROS!$F$14)))</f>
        <v>567.837675557726</v>
      </c>
      <c r="AH41" s="43">
        <f t="shared" si="5"/>
        <v>416.414295408998</v>
      </c>
      <c r="AI41" s="81">
        <f>+D41*PARAMETROS!$G$6*0.5*0.4*PARAMETROS!$G$10</f>
        <v>775.649851304184</v>
      </c>
      <c r="AJ41" s="43">
        <f>+AI41*(1-EXP(-PARAMETROS!$G$14*((13-8)/12)))</f>
        <v>31.65469152494</v>
      </c>
      <c r="AK41" s="43">
        <f>+AI41*EXP(-PARAMETROS!$G$14*((13-8)/12))</f>
        <v>743.995159779244</v>
      </c>
      <c r="AL41" s="43">
        <f>+AK41+(AL40*EXP(-PARAMETROS!$G$14))</f>
        <v>7430.6968640071</v>
      </c>
      <c r="AM41" s="43">
        <f>+AJ41+(AL41*(1-EXP(-PARAMETROS!$G$14)))</f>
        <v>738.778990895954</v>
      </c>
      <c r="AN41" s="43">
        <f t="shared" si="6"/>
        <v>541.771259990365</v>
      </c>
      <c r="AO41" s="81">
        <f t="shared" si="3"/>
        <v>4920.95945351828</v>
      </c>
    </row>
    <row r="42" spans="2:41">
      <c r="B42">
        <v>34</v>
      </c>
      <c r="C42">
        <v>2058</v>
      </c>
      <c r="D42" s="43">
        <v>466967.960280611</v>
      </c>
      <c r="E42" s="81">
        <f>+D42*PARAMETROS!$B$10*0.5*0.4*PARAMETROS!$B$6</f>
        <v>3211.68467370904</v>
      </c>
      <c r="F42" s="43">
        <f>+E42*(1-EXP(-PARAMETROS!$B$14*((13-8)/12)))</f>
        <v>131.070595128326</v>
      </c>
      <c r="G42" s="43">
        <f>+E42*EXP(-PARAMETROS!$B$14*((13-8)/12))</f>
        <v>3080.61407858071</v>
      </c>
      <c r="H42" s="43">
        <f>+G42+(H41*EXP(-PARAMETROS!$B$14))</f>
        <v>30884.3442993449</v>
      </c>
      <c r="I42" s="43">
        <f>+F42+(H42*(1-EXP(-PARAMETROS!$B$14)))</f>
        <v>3070.10454092039</v>
      </c>
      <c r="J42" s="43">
        <f t="shared" si="0"/>
        <v>2251.40999667494</v>
      </c>
      <c r="K42" s="81">
        <f>+D42*PARAMETROS!$C$10*0.5*0.4*PARAMETROS!$C$6</f>
        <v>457.603820494052</v>
      </c>
      <c r="L42" s="43">
        <f>+K42*(1-EXP(-PARAMETROS!$C$14*((13-8)/12)))</f>
        <v>9.43479259307812</v>
      </c>
      <c r="M42" s="43">
        <f>+K42*EXP(-PARAMETROS!$C$14*((13-8)/12))</f>
        <v>448.169027900974</v>
      </c>
      <c r="N42" s="43">
        <f>+M42+(N41*EXP(-PARAMETROS!$C$14))</f>
        <v>7354.90760568135</v>
      </c>
      <c r="O42" s="43">
        <f>+L42+(N42*(1-EXP(-PARAMETROS!$C$14)))</f>
        <v>368.137869266233</v>
      </c>
      <c r="P42" s="43">
        <f t="shared" si="1"/>
        <v>269.967770795237</v>
      </c>
      <c r="Q42" s="81">
        <f>+D42*PARAMETROS!$D$6*0.5*0.4*PARAMETROS!$D$10</f>
        <v>3915.84525759231</v>
      </c>
      <c r="R42" s="43">
        <f>+Q42*(1-EXP(-PARAMETROS!$D$14*((13-8)/12)))</f>
        <v>32.4964538642039</v>
      </c>
      <c r="S42" s="43">
        <f>+Q42*EXP(-PARAMETROS!$D$14*((13-8)/12))</f>
        <v>3883.3488037281</v>
      </c>
      <c r="T42" s="43">
        <f>+S42+(T41*EXP(-PARAMETROS!$D$14))</f>
        <v>94129.6772477993</v>
      </c>
      <c r="U42" s="43">
        <f>+R42+(T42*(1-EXP(-PARAMETROS!$D$14)))</f>
        <v>1896.38894457756</v>
      </c>
      <c r="V42" s="43">
        <f t="shared" si="2"/>
        <v>1390.68522602354</v>
      </c>
      <c r="W42" s="81">
        <f>+D42*PARAMETROS!$E$6*0.5*0.4*PARAMETROS!$E$10</f>
        <v>470.62794900583</v>
      </c>
      <c r="X42" s="43">
        <f>+W42*(1-EXP(-PARAMETROS!$E$14*((13-8)/12)))</f>
        <v>1.95687014360592</v>
      </c>
      <c r="Y42" s="43">
        <f>+W42*EXP(-PARAMETROS!$E$14*((13-8)/12))</f>
        <v>468.671078862224</v>
      </c>
      <c r="Z42" s="43">
        <f>+Y42+(Z41*EXP(-PARAMETROS!$E$14))</f>
        <v>13174.367113417</v>
      </c>
      <c r="AA42" s="43">
        <f>+X42+(Z42*(1-EXP(-PARAMETROS!$E$14)))</f>
        <v>133.044013171597</v>
      </c>
      <c r="AB42" s="43">
        <f t="shared" si="4"/>
        <v>97.5656096591711</v>
      </c>
      <c r="AC42" s="81">
        <f>+D42*PARAMETROS!$F$6*0.5*0.4*PARAMETROS!$F$10</f>
        <v>1198.33107928666</v>
      </c>
      <c r="AD42" s="43">
        <f>+AC42*(1-EXP(-PARAMETROS!$F$14*((13-8)/12)))</f>
        <v>9.94459894873994</v>
      </c>
      <c r="AE42" s="43">
        <f>+AC42*EXP(-PARAMETROS!$F$14*((13-8)/12))</f>
        <v>1188.38648033792</v>
      </c>
      <c r="AF42" s="43">
        <f>+AE42+(AF41*EXP(-PARAMETROS!$F$14))</f>
        <v>28805.6627137038</v>
      </c>
      <c r="AG42" s="43">
        <f>+AD42+(AF42*(1-EXP(-PARAMETROS!$F$14)))</f>
        <v>580.334936958208</v>
      </c>
      <c r="AH42" s="43">
        <f t="shared" si="5"/>
        <v>425.578953769352</v>
      </c>
      <c r="AI42" s="81">
        <f>+D42*PARAMETROS!$G$6*0.5*0.4*PARAMETROS!$G$10</f>
        <v>776.65819611088</v>
      </c>
      <c r="AJ42" s="43">
        <f>+AI42*(1-EXP(-PARAMETROS!$G$14*((13-8)/12)))</f>
        <v>31.6958426239224</v>
      </c>
      <c r="AK42" s="43">
        <f>+AI42*EXP(-PARAMETROS!$G$14*((13-8)/12))</f>
        <v>744.962353486957</v>
      </c>
      <c r="AL42" s="43">
        <f>+AK42+(AL41*EXP(-PARAMETROS!$G$14))</f>
        <v>7468.53491812304</v>
      </c>
      <c r="AM42" s="43">
        <f>+AJ42+(AL42*(1-EXP(-PARAMETROS!$G$14)))</f>
        <v>742.420908921105</v>
      </c>
      <c r="AN42" s="43">
        <f t="shared" si="6"/>
        <v>544.441999875475</v>
      </c>
      <c r="AO42" s="81">
        <f t="shared" si="3"/>
        <v>4979.64955679772</v>
      </c>
    </row>
    <row r="43" spans="2:41">
      <c r="B43">
        <v>35</v>
      </c>
      <c r="C43">
        <v>2059</v>
      </c>
      <c r="D43" s="43">
        <v>467575.018628976</v>
      </c>
      <c r="E43" s="81">
        <f>+D43*PARAMETROS!$B$10*0.5*0.4*PARAMETROS!$B$6</f>
        <v>3215.85986378486</v>
      </c>
      <c r="F43" s="43">
        <f>+E43*(1-EXP(-PARAMETROS!$B$14*((13-8)/12)))</f>
        <v>131.240986901993</v>
      </c>
      <c r="G43" s="43">
        <f>+E43*EXP(-PARAMETROS!$B$14*((13-8)/12))</f>
        <v>3084.61887688287</v>
      </c>
      <c r="H43" s="43">
        <f>+G43+(H42*EXP(-PARAMETROS!$B$14))</f>
        <v>31029.9292304358</v>
      </c>
      <c r="I43" s="43">
        <f>+F43+(H43*(1-EXP(-PARAMETROS!$B$14)))</f>
        <v>3084.12917063171</v>
      </c>
      <c r="J43" s="43">
        <f t="shared" si="0"/>
        <v>2261.69472512992</v>
      </c>
      <c r="K43" s="81">
        <f>+D43*PARAMETROS!$C$10*0.5*0.4*PARAMETROS!$C$6</f>
        <v>458.198705460695</v>
      </c>
      <c r="L43" s="43">
        <f>+K43*(1-EXP(-PARAMETROS!$C$14*((13-8)/12)))</f>
        <v>9.44705782344912</v>
      </c>
      <c r="M43" s="43">
        <f>+K43*EXP(-PARAMETROS!$C$14*((13-8)/12))</f>
        <v>448.751647637245</v>
      </c>
      <c r="N43" s="43">
        <f>+M43+(N42*EXP(-PARAMETROS!$C$14))</f>
        <v>7444.95617664544</v>
      </c>
      <c r="O43" s="43">
        <f>+L43+(N43*(1-EXP(-PARAMETROS!$C$14)))</f>
        <v>372.541855125411</v>
      </c>
      <c r="P43" s="43">
        <f t="shared" si="1"/>
        <v>273.197360425301</v>
      </c>
      <c r="Q43" s="81">
        <f>+D43*PARAMETROS!$D$6*0.5*0.4*PARAMETROS!$D$10</f>
        <v>3920.93585642718</v>
      </c>
      <c r="R43" s="43">
        <f>+Q43*(1-EXP(-PARAMETROS!$D$14*((13-8)/12)))</f>
        <v>32.5386992542274</v>
      </c>
      <c r="S43" s="43">
        <f>+Q43*EXP(-PARAMETROS!$D$14*((13-8)/12))</f>
        <v>3888.39715717295</v>
      </c>
      <c r="T43" s="43">
        <f>+S43+(T42*EXP(-PARAMETROS!$D$14))</f>
        <v>96154.1819142589</v>
      </c>
      <c r="U43" s="43">
        <f>+R43+(T43*(1-EXP(-PARAMETROS!$D$14)))</f>
        <v>1936.51906826015</v>
      </c>
      <c r="V43" s="43">
        <f t="shared" si="2"/>
        <v>1420.11398339077</v>
      </c>
      <c r="W43" s="81">
        <f>+D43*PARAMETROS!$E$6*0.5*0.4*PARAMETROS!$E$10</f>
        <v>471.239765339537</v>
      </c>
      <c r="X43" s="43">
        <f>+W43*(1-EXP(-PARAMETROS!$E$14*((13-8)/12)))</f>
        <v>1.95941407479261</v>
      </c>
      <c r="Y43" s="43">
        <f>+W43*EXP(-PARAMETROS!$E$14*((13-8)/12))</f>
        <v>469.280351264745</v>
      </c>
      <c r="Z43" s="43">
        <f>+Y43+(Z42*EXP(-PARAMETROS!$E$14))</f>
        <v>13512.5603216537</v>
      </c>
      <c r="AA43" s="43">
        <f>+X43+(Z43*(1-EXP(-PARAMETROS!$E$14)))</f>
        <v>136.411635749642</v>
      </c>
      <c r="AB43" s="43">
        <f t="shared" si="4"/>
        <v>100.035199549737</v>
      </c>
      <c r="AC43" s="81">
        <f>+D43*PARAMETROS!$F$6*0.5*0.4*PARAMETROS!$F$10</f>
        <v>1199.88890968974</v>
      </c>
      <c r="AD43" s="43">
        <f>+AC43*(1-EXP(-PARAMETROS!$F$14*((13-8)/12)))</f>
        <v>9.95752692737331</v>
      </c>
      <c r="AE43" s="43">
        <f>+AC43*EXP(-PARAMETROS!$F$14*((13-8)/12))</f>
        <v>1189.93138276236</v>
      </c>
      <c r="AF43" s="43">
        <f>+AE43+(AF42*EXP(-PARAMETROS!$F$14))</f>
        <v>29425.2037584567</v>
      </c>
      <c r="AG43" s="43">
        <f>+AD43+(AF43*(1-EXP(-PARAMETROS!$F$14)))</f>
        <v>592.615599563868</v>
      </c>
      <c r="AH43" s="43">
        <f t="shared" si="5"/>
        <v>434.584773013502</v>
      </c>
      <c r="AI43" s="81">
        <f>+D43*PARAMETROS!$G$6*0.5*0.4*PARAMETROS!$G$10</f>
        <v>777.667851765824</v>
      </c>
      <c r="AJ43" s="43">
        <f>+AI43*(1-EXP(-PARAMETROS!$G$14*((13-8)/12)))</f>
        <v>31.7370472193335</v>
      </c>
      <c r="AK43" s="43">
        <f>+AI43*EXP(-PARAMETROS!$G$14*((13-8)/12))</f>
        <v>745.93080454649</v>
      </c>
      <c r="AL43" s="43">
        <f>+AK43+(AL42*EXP(-PARAMETROS!$G$14))</f>
        <v>7503.74065637235</v>
      </c>
      <c r="AM43" s="43">
        <f>+AJ43+(AL43*(1-EXP(-PARAMETROS!$G$14)))</f>
        <v>745.81238246827</v>
      </c>
      <c r="AN43" s="43">
        <f t="shared" si="6"/>
        <v>546.92908047673</v>
      </c>
      <c r="AO43" s="81">
        <f t="shared" si="3"/>
        <v>5036.55512198596</v>
      </c>
    </row>
    <row r="44" spans="2:41">
      <c r="B44">
        <v>36</v>
      </c>
      <c r="C44">
        <v>2060</v>
      </c>
      <c r="D44" s="43">
        <v>468182.866153193</v>
      </c>
      <c r="E44" s="81">
        <f>+D44*PARAMETROS!$B$10*0.5*0.4*PARAMETROS!$B$6</f>
        <v>3220.04048160778</v>
      </c>
      <c r="F44" s="43">
        <f>+E44*(1-EXP(-PARAMETROS!$B$14*((13-8)/12)))</f>
        <v>131.411600184966</v>
      </c>
      <c r="G44" s="43">
        <f>+E44*EXP(-PARAMETROS!$B$14*((13-8)/12))</f>
        <v>3088.62888142282</v>
      </c>
      <c r="H44" s="43">
        <f>+G44+(H43*EXP(-PARAMETROS!$B$14))</f>
        <v>31165.6699281289</v>
      </c>
      <c r="I44" s="43">
        <f>+F44+(H44*(1-EXP(-PARAMETROS!$B$14)))</f>
        <v>3097.21721918476</v>
      </c>
      <c r="J44" s="43">
        <f t="shared" si="0"/>
        <v>2271.29262740215</v>
      </c>
      <c r="K44" s="81">
        <f>+D44*PARAMETROS!$C$10*0.5*0.4*PARAMETROS!$C$6</f>
        <v>458.794363777793</v>
      </c>
      <c r="L44" s="43">
        <f>+K44*(1-EXP(-PARAMETROS!$C$14*((13-8)/12)))</f>
        <v>9.45933899861961</v>
      </c>
      <c r="M44" s="43">
        <f>+K44*EXP(-PARAMETROS!$C$14*((13-8)/12))</f>
        <v>449.335024779174</v>
      </c>
      <c r="N44" s="43">
        <f>+M44+(N43*EXP(-PARAMETROS!$C$14))</f>
        <v>7531.19640412265</v>
      </c>
      <c r="O44" s="43">
        <f>+L44+(N44*(1-EXP(-PARAMETROS!$C$14)))</f>
        <v>376.760121825835</v>
      </c>
      <c r="P44" s="43">
        <f t="shared" si="1"/>
        <v>276.290756005611</v>
      </c>
      <c r="Q44" s="81">
        <f>+D44*PARAMETROS!$D$6*0.5*0.4*PARAMETROS!$D$10</f>
        <v>3926.03307304053</v>
      </c>
      <c r="R44" s="43">
        <f>+Q44*(1-EXP(-PARAMETROS!$D$14*((13-8)/12)))</f>
        <v>32.5809995632579</v>
      </c>
      <c r="S44" s="43">
        <f>+Q44*EXP(-PARAMETROS!$D$14*((13-8)/12))</f>
        <v>3893.45207347727</v>
      </c>
      <c r="T44" s="43">
        <f>+S44+(T43*EXP(-PARAMETROS!$D$14))</f>
        <v>98143.6536187302</v>
      </c>
      <c r="U44" s="43">
        <f>+R44+(T44*(1-EXP(-PARAMETROS!$D$14)))</f>
        <v>1975.95554773639</v>
      </c>
      <c r="V44" s="43">
        <f t="shared" si="2"/>
        <v>1449.03406834001</v>
      </c>
      <c r="W44" s="81">
        <f>+D44*PARAMETROS!$E$6*0.5*0.4*PARAMETROS!$E$10</f>
        <v>471.852377034479</v>
      </c>
      <c r="X44" s="43">
        <f>+W44*(1-EXP(-PARAMETROS!$E$14*((13-8)/12)))</f>
        <v>1.96196131308984</v>
      </c>
      <c r="Y44" s="43">
        <f>+W44*EXP(-PARAMETROS!$E$14*((13-8)/12))</f>
        <v>469.890415721389</v>
      </c>
      <c r="Z44" s="43">
        <f>+Y44+(Z43*EXP(-PARAMETROS!$E$14))</f>
        <v>13847.9985157003</v>
      </c>
      <c r="AA44" s="43">
        <f>+X44+(Z44*(1-EXP(-PARAMETROS!$E$14)))</f>
        <v>139.751848785581</v>
      </c>
      <c r="AB44" s="43">
        <f t="shared" si="4"/>
        <v>102.484689109426</v>
      </c>
      <c r="AC44" s="81">
        <f>+D44*PARAMETROS!$F$6*0.5*0.4*PARAMETROS!$F$10</f>
        <v>1201.44876527233</v>
      </c>
      <c r="AD44" s="43">
        <f>+AC44*(1-EXP(-PARAMETROS!$F$14*((13-8)/12)))</f>
        <v>9.97047171237889</v>
      </c>
      <c r="AE44" s="43">
        <f>+AC44*EXP(-PARAMETROS!$F$14*((13-8)/12))</f>
        <v>1191.47829355995</v>
      </c>
      <c r="AF44" s="43">
        <f>+AE44+(AF43*EXP(-PARAMETROS!$F$14))</f>
        <v>30034.0239793802</v>
      </c>
      <c r="AG44" s="43">
        <f>+AD44+(AF44*(1-EXP(-PARAMETROS!$F$14)))</f>
        <v>604.683992440832</v>
      </c>
      <c r="AH44" s="43">
        <f t="shared" si="5"/>
        <v>443.434927789942</v>
      </c>
      <c r="AI44" s="81">
        <f>+D44*PARAMETROS!$G$6*0.5*0.4*PARAMETROS!$G$10</f>
        <v>778.678819973119</v>
      </c>
      <c r="AJ44" s="43">
        <f>+AI44*(1-EXP(-PARAMETROS!$G$14*((13-8)/12)))</f>
        <v>31.7783053807187</v>
      </c>
      <c r="AK44" s="43">
        <f>+AI44*EXP(-PARAMETROS!$G$14*((13-8)/12))</f>
        <v>746.900514592401</v>
      </c>
      <c r="AL44" s="43">
        <f>+AK44+(AL43*EXP(-PARAMETROS!$G$14))</f>
        <v>7536.56583571581</v>
      </c>
      <c r="AM44" s="43">
        <f>+AJ44+(AL44*(1-EXP(-PARAMETROS!$G$14)))</f>
        <v>748.977369449412</v>
      </c>
      <c r="AN44" s="43">
        <f t="shared" si="6"/>
        <v>549.250070929567</v>
      </c>
      <c r="AO44" s="81">
        <f t="shared" si="3"/>
        <v>5091.78713957671</v>
      </c>
    </row>
    <row r="45" spans="2:41">
      <c r="B45">
        <v>37</v>
      </c>
      <c r="C45">
        <v>2061</v>
      </c>
      <c r="D45" s="43">
        <v>468791.503879193</v>
      </c>
      <c r="E45" s="81">
        <f>+D45*PARAMETROS!$B$10*0.5*0.4*PARAMETROS!$B$6</f>
        <v>3224.22653423387</v>
      </c>
      <c r="F45" s="43">
        <f>+E45*(1-EXP(-PARAMETROS!$B$14*((13-8)/12)))</f>
        <v>131.582435265206</v>
      </c>
      <c r="G45" s="43">
        <f>+E45*EXP(-PARAMETROS!$B$14*((13-8)/12))</f>
        <v>3092.64409896867</v>
      </c>
      <c r="H45" s="43">
        <f>+G45+(H44*EXP(-PARAMETROS!$B$14))</f>
        <v>31292.5084080977</v>
      </c>
      <c r="I45" s="43">
        <f>+F45+(H45*(1-EXP(-PARAMETROS!$B$14)))</f>
        <v>3109.45833151123</v>
      </c>
      <c r="J45" s="43">
        <f t="shared" si="0"/>
        <v>2280.26944310823</v>
      </c>
      <c r="K45" s="81">
        <f>+D45*PARAMETROS!$C$10*0.5*0.4*PARAMETROS!$C$6</f>
        <v>459.390796450705</v>
      </c>
      <c r="L45" s="43">
        <f>+K45*(1-EXP(-PARAMETROS!$C$14*((13-8)/12)))</f>
        <v>9.47163613931781</v>
      </c>
      <c r="M45" s="43">
        <f>+K45*EXP(-PARAMETROS!$C$14*((13-8)/12))</f>
        <v>449.919160311387</v>
      </c>
      <c r="N45" s="43">
        <f>+M45+(N44*EXP(-PARAMETROS!$C$14))</f>
        <v>7613.81478160682</v>
      </c>
      <c r="O45" s="43">
        <f>+L45+(N45*(1-EXP(-PARAMETROS!$C$14)))</f>
        <v>380.801764783253</v>
      </c>
      <c r="P45" s="43">
        <f t="shared" si="1"/>
        <v>279.254627507718</v>
      </c>
      <c r="Q45" s="81">
        <f>+D45*PARAMETROS!$D$6*0.5*0.4*PARAMETROS!$D$10</f>
        <v>3931.13691603549</v>
      </c>
      <c r="R45" s="43">
        <f>+Q45*(1-EXP(-PARAMETROS!$D$14*((13-8)/12)))</f>
        <v>32.6233548626901</v>
      </c>
      <c r="S45" s="43">
        <f>+Q45*EXP(-PARAMETROS!$D$14*((13-8)/12))</f>
        <v>3898.5135611728</v>
      </c>
      <c r="T45" s="43">
        <f>+S45+(T44*EXP(-PARAMETROS!$D$14))</f>
        <v>100098.79263173</v>
      </c>
      <c r="U45" s="43">
        <f>+R45+(T45*(1-EXP(-PARAMETROS!$D$14)))</f>
        <v>2014.71224936293</v>
      </c>
      <c r="V45" s="43">
        <f t="shared" si="2"/>
        <v>1477.45564953281</v>
      </c>
      <c r="W45" s="81">
        <f>+D45*PARAMETROS!$E$6*0.5*0.4*PARAMETROS!$E$10</f>
        <v>472.465785124624</v>
      </c>
      <c r="X45" s="43">
        <f>+W45*(1-EXP(-PARAMETROS!$E$14*((13-8)/12)))</f>
        <v>1.96451186279686</v>
      </c>
      <c r="Y45" s="43">
        <f>+W45*EXP(-PARAMETROS!$E$14*((13-8)/12))</f>
        <v>470.501273261827</v>
      </c>
      <c r="Z45" s="43">
        <f>+Y45+(Z44*EXP(-PARAMETROS!$E$14))</f>
        <v>14180.7099014896</v>
      </c>
      <c r="AA45" s="43">
        <f>+X45+(Z45*(1-EXP(-PARAMETROS!$E$14)))</f>
        <v>143.064932937437</v>
      </c>
      <c r="AB45" s="43">
        <f t="shared" si="4"/>
        <v>104.91428415412</v>
      </c>
      <c r="AC45" s="81">
        <f>+D45*PARAMETROS!$F$6*0.5*0.4*PARAMETROS!$F$10</f>
        <v>1203.01064866719</v>
      </c>
      <c r="AD45" s="43">
        <f>+AC45*(1-EXP(-PARAMETROS!$F$14*((13-8)/12)))</f>
        <v>9.98343332560499</v>
      </c>
      <c r="AE45" s="43">
        <f>+AC45*EXP(-PARAMETROS!$F$14*((13-8)/12))</f>
        <v>1193.02721534158</v>
      </c>
      <c r="AF45" s="43">
        <f>+AE45+(AF44*EXP(-PARAMETROS!$F$14))</f>
        <v>30632.3376739933</v>
      </c>
      <c r="AG45" s="43">
        <f>+AD45+(AF45*(1-EXP(-PARAMETROS!$F$14)))</f>
        <v>616.544358986135</v>
      </c>
      <c r="AH45" s="43">
        <f t="shared" si="5"/>
        <v>452.132529923165</v>
      </c>
      <c r="AI45" s="81">
        <f>+D45*PARAMETROS!$G$6*0.5*0.4*PARAMETROS!$G$10</f>
        <v>779.691102439085</v>
      </c>
      <c r="AJ45" s="43">
        <f>+AI45*(1-EXP(-PARAMETROS!$G$14*((13-8)/12)))</f>
        <v>31.8196171777136</v>
      </c>
      <c r="AK45" s="43">
        <f>+AI45*EXP(-PARAMETROS!$G$14*((13-8)/12))</f>
        <v>747.871485261371</v>
      </c>
      <c r="AL45" s="43">
        <f>+AK45+(AL44*EXP(-PARAMETROS!$G$14))</f>
        <v>7567.23825690849</v>
      </c>
      <c r="AM45" s="43">
        <f>+AJ45+(AL45*(1-EXP(-PARAMETROS!$G$14)))</f>
        <v>751.937548042191</v>
      </c>
      <c r="AN45" s="43">
        <f t="shared" si="6"/>
        <v>551.420868564272</v>
      </c>
      <c r="AO45" s="81">
        <f t="shared" si="3"/>
        <v>5145.44740279032</v>
      </c>
    </row>
    <row r="46" spans="2:41">
      <c r="B46">
        <v>38</v>
      </c>
      <c r="C46">
        <v>2062</v>
      </c>
      <c r="D46" s="43">
        <v>469400.932834235</v>
      </c>
      <c r="E46" s="81">
        <f>+D46*PARAMETROS!$B$10*0.5*0.4*PARAMETROS!$B$6</f>
        <v>3228.41802872838</v>
      </c>
      <c r="F46" s="43">
        <f>+E46*(1-EXP(-PARAMETROS!$B$14*((13-8)/12)))</f>
        <v>131.753492431051</v>
      </c>
      <c r="G46" s="43">
        <f>+E46*EXP(-PARAMETROS!$B$14*((13-8)/12))</f>
        <v>3096.66453629733</v>
      </c>
      <c r="H46" s="43">
        <f>+G46+(H45*EXP(-PARAMETROS!$B$14))</f>
        <v>31411.297048149</v>
      </c>
      <c r="I46" s="43">
        <f>+F46+(H46*(1-EXP(-PARAMETROS!$B$14)))</f>
        <v>3120.93362237236</v>
      </c>
      <c r="J46" s="43">
        <f t="shared" si="0"/>
        <v>2288.68465640639</v>
      </c>
      <c r="K46" s="81">
        <f>+D46*PARAMETROS!$C$10*0.5*0.4*PARAMETROS!$C$6</f>
        <v>459.988004486091</v>
      </c>
      <c r="L46" s="43">
        <f>+K46*(1-EXP(-PARAMETROS!$C$14*((13-8)/12)))</f>
        <v>9.48394926629893</v>
      </c>
      <c r="M46" s="43">
        <f>+K46*EXP(-PARAMETROS!$C$14*((13-8)/12))</f>
        <v>450.504055219792</v>
      </c>
      <c r="N46" s="43">
        <f>+M46+(N45*EXP(-PARAMETROS!$C$14))</f>
        <v>7692.98870818268</v>
      </c>
      <c r="O46" s="43">
        <f>+L46+(N46*(1-EXP(-PARAMETROS!$C$14)))</f>
        <v>384.675435873877</v>
      </c>
      <c r="P46" s="43">
        <f t="shared" si="1"/>
        <v>282.095319640842</v>
      </c>
      <c r="Q46" s="81">
        <f>+D46*PARAMETROS!$D$6*0.5*0.4*PARAMETROS!$D$10</f>
        <v>3936.24739402633</v>
      </c>
      <c r="R46" s="43">
        <f>+Q46*(1-EXP(-PARAMETROS!$D$14*((13-8)/12)))</f>
        <v>32.6657652240116</v>
      </c>
      <c r="S46" s="43">
        <f>+Q46*EXP(-PARAMETROS!$D$14*((13-8)/12))</f>
        <v>3903.58162880232</v>
      </c>
      <c r="T46" s="43">
        <f>+S46+(T45*EXP(-PARAMETROS!$D$14))</f>
        <v>102020.285366032</v>
      </c>
      <c r="U46" s="43">
        <f>+R46+(T46*(1-EXP(-PARAMETROS!$D$14)))</f>
        <v>2052.80276509487</v>
      </c>
      <c r="V46" s="43">
        <f t="shared" si="2"/>
        <v>1505.3886944029</v>
      </c>
      <c r="W46" s="81">
        <f>+D46*PARAMETROS!$E$6*0.5*0.4*PARAMETROS!$E$10</f>
        <v>473.079990645286</v>
      </c>
      <c r="X46" s="43">
        <f>+W46*(1-EXP(-PARAMETROS!$E$14*((13-8)/12)))</f>
        <v>1.9670657282185</v>
      </c>
      <c r="Y46" s="43">
        <f>+W46*EXP(-PARAMETROS!$E$14*((13-8)/12))</f>
        <v>471.112924917067</v>
      </c>
      <c r="Z46" s="43">
        <f>+Y46+(Z45*EXP(-PARAMETROS!$E$14))</f>
        <v>14510.722405332</v>
      </c>
      <c r="AA46" s="43">
        <f>+X46+(Z46*(1-EXP(-PARAMETROS!$E$14)))</f>
        <v>146.351166080944</v>
      </c>
      <c r="AB46" s="43">
        <f t="shared" si="4"/>
        <v>107.324188459358</v>
      </c>
      <c r="AC46" s="81">
        <f>+D46*PARAMETROS!$F$6*0.5*0.4*PARAMETROS!$F$10</f>
        <v>1204.57456251045</v>
      </c>
      <c r="AD46" s="43">
        <f>+AC46*(1-EXP(-PARAMETROS!$F$14*((13-8)/12)))</f>
        <v>9.99641178892827</v>
      </c>
      <c r="AE46" s="43">
        <f>+AC46*EXP(-PARAMETROS!$F$14*((13-8)/12))</f>
        <v>1194.57815072153</v>
      </c>
      <c r="AF46" s="43">
        <f>+AE46+(AF45*EXP(-PARAMETROS!$F$14))</f>
        <v>31220.3548990543</v>
      </c>
      <c r="AG46" s="43">
        <f>+AD46+(AF46*(1-EXP(-PARAMETROS!$F$14)))</f>
        <v>628.200858624146</v>
      </c>
      <c r="AH46" s="43">
        <f t="shared" si="5"/>
        <v>460.680629657706</v>
      </c>
      <c r="AI46" s="81">
        <f>+D46*PARAMETROS!$G$6*0.5*0.4*PARAMETROS!$G$10</f>
        <v>780.704700872255</v>
      </c>
      <c r="AJ46" s="43">
        <f>+AI46*(1-EXP(-PARAMETROS!$G$14*((13-8)/12)))</f>
        <v>31.8609826800446</v>
      </c>
      <c r="AK46" s="43">
        <f>+AI46*EXP(-PARAMETROS!$G$14*((13-8)/12))</f>
        <v>748.843718192211</v>
      </c>
      <c r="AL46" s="43">
        <f>+AK46+(AL45*EXP(-PARAMETROS!$G$14))</f>
        <v>7595.96404423623</v>
      </c>
      <c r="AM46" s="43">
        <f>+AJ46+(AL46*(1-EXP(-PARAMETROS!$G$14)))</f>
        <v>754.712533635579</v>
      </c>
      <c r="AN46" s="43">
        <f t="shared" si="6"/>
        <v>553.455857999423</v>
      </c>
      <c r="AO46" s="81">
        <f t="shared" si="3"/>
        <v>5197.62934656662</v>
      </c>
    </row>
    <row r="47" spans="2:41">
      <c r="B47">
        <v>39</v>
      </c>
      <c r="C47">
        <v>2063</v>
      </c>
      <c r="D47" s="43">
        <v>470011.15404692</v>
      </c>
      <c r="E47" s="81">
        <f>+D47*PARAMETROS!$B$10*0.5*0.4*PARAMETROS!$B$6</f>
        <v>3232.61497216572</v>
      </c>
      <c r="F47" s="43">
        <f>+E47*(1-EXP(-PARAMETROS!$B$14*((13-8)/12)))</f>
        <v>131.924771971211</v>
      </c>
      <c r="G47" s="43">
        <f>+E47*EXP(-PARAMETROS!$B$14*((13-8)/12))</f>
        <v>3100.69020019451</v>
      </c>
      <c r="H47" s="43">
        <f>+G47+(H46*EXP(-PARAMETROS!$B$14))</f>
        <v>31522.8071184022</v>
      </c>
      <c r="I47" s="43">
        <f>+F47+(H47*(1-EXP(-PARAMETROS!$B$14)))</f>
        <v>3131.7164881128</v>
      </c>
      <c r="J47" s="43">
        <f t="shared" si="0"/>
        <v>2296.59209128272</v>
      </c>
      <c r="K47" s="81">
        <f>+D47*PARAMETROS!$C$10*0.5*0.4*PARAMETROS!$C$6</f>
        <v>460.585988891922</v>
      </c>
      <c r="L47" s="43">
        <f>+K47*(1-EXP(-PARAMETROS!$C$14*((13-8)/12)))</f>
        <v>9.49627840034511</v>
      </c>
      <c r="M47" s="43">
        <f>+K47*EXP(-PARAMETROS!$C$14*((13-8)/12))</f>
        <v>451.089710491577</v>
      </c>
      <c r="N47" s="43">
        <f>+M47+(N46*EXP(-PARAMETROS!$C$14))</f>
        <v>7768.88693206668</v>
      </c>
      <c r="O47" s="43">
        <f>+L47+(N47*(1-EXP(-PARAMETROS!$C$14)))</f>
        <v>388.389365066119</v>
      </c>
      <c r="P47" s="43">
        <f t="shared" si="1"/>
        <v>284.818867715153</v>
      </c>
      <c r="Q47" s="81">
        <f>+D47*PARAMETROS!$D$6*0.5*0.4*PARAMETROS!$D$10</f>
        <v>3941.36451563857</v>
      </c>
      <c r="R47" s="43">
        <f>+Q47*(1-EXP(-PARAMETROS!$D$14*((13-8)/12)))</f>
        <v>32.7082307188028</v>
      </c>
      <c r="S47" s="43">
        <f>+Q47*EXP(-PARAMETROS!$D$14*((13-8)/12))</f>
        <v>3908.65628491976</v>
      </c>
      <c r="T47" s="43">
        <f>+S47+(T46*EXP(-PARAMETROS!$D$14))</f>
        <v>103908.804651081</v>
      </c>
      <c r="U47" s="43">
        <f>+R47+(T47*(1-EXP(-PARAMETROS!$D$14)))</f>
        <v>2090.2404179194</v>
      </c>
      <c r="V47" s="43">
        <f t="shared" si="2"/>
        <v>1532.84297314089</v>
      </c>
      <c r="W47" s="81">
        <f>+D47*PARAMETROS!$E$6*0.5*0.4*PARAMETROS!$E$10</f>
        <v>473.694994633125</v>
      </c>
      <c r="X47" s="43">
        <f>+W47*(1-EXP(-PARAMETROS!$E$14*((13-8)/12)))</f>
        <v>1.96962291366518</v>
      </c>
      <c r="Y47" s="43">
        <f>+W47*EXP(-PARAMETROS!$E$14*((13-8)/12))</f>
        <v>471.725371719459</v>
      </c>
      <c r="Z47" s="43">
        <f>+Y47+(Z46*EXP(-PARAMETROS!$E$14))</f>
        <v>14838.0636766988</v>
      </c>
      <c r="AA47" s="43">
        <f>+X47+(Z47*(1-EXP(-PARAMETROS!$E$14)))</f>
        <v>149.610823337248</v>
      </c>
      <c r="AB47" s="43">
        <f t="shared" si="4"/>
        <v>109.714603780648</v>
      </c>
      <c r="AC47" s="81">
        <f>+D47*PARAMETROS!$F$6*0.5*0.4*PARAMETROS!$F$10</f>
        <v>1206.14050944172</v>
      </c>
      <c r="AD47" s="43">
        <f>+AC47*(1-EXP(-PARAMETROS!$F$14*((13-8)/12)))</f>
        <v>10.0094071242539</v>
      </c>
      <c r="AE47" s="43">
        <f>+AC47*EXP(-PARAMETROS!$F$14*((13-8)/12))</f>
        <v>1196.13110231746</v>
      </c>
      <c r="AF47" s="43">
        <f>+AE47+(AF46*EXP(-PARAMETROS!$F$14))</f>
        <v>31798.2815545365</v>
      </c>
      <c r="AG47" s="43">
        <f>+AD47+(AF47*(1-EXP(-PARAMETROS!$F$14)))</f>
        <v>639.65756846941</v>
      </c>
      <c r="AH47" s="43">
        <f t="shared" si="5"/>
        <v>469.082216877566</v>
      </c>
      <c r="AI47" s="81">
        <f>+D47*PARAMETROS!$G$6*0.5*0.4*PARAMETROS!$G$10</f>
        <v>781.719616983389</v>
      </c>
      <c r="AJ47" s="43">
        <f>+AI47*(1-EXP(-PARAMETROS!$G$14*((13-8)/12)))</f>
        <v>31.9024019575287</v>
      </c>
      <c r="AK47" s="43">
        <f>+AI47*EXP(-PARAMETROS!$G$14*((13-8)/12))</f>
        <v>749.817215025861</v>
      </c>
      <c r="AL47" s="43">
        <f>+AK47+(AL46*EXP(-PARAMETROS!$G$14))</f>
        <v>7622.92970830655</v>
      </c>
      <c r="AM47" s="43">
        <f>+AJ47+(AL47*(1-EXP(-PARAMETROS!$G$14)))</f>
        <v>757.32007513037</v>
      </c>
      <c r="AN47" s="43">
        <f t="shared" si="6"/>
        <v>555.368055095603</v>
      </c>
      <c r="AO47" s="81">
        <f t="shared" si="3"/>
        <v>5248.41880789258</v>
      </c>
    </row>
    <row r="48" spans="4:41">
      <c r="D48" s="43"/>
      <c r="E48" s="81"/>
      <c r="F48" s="43"/>
      <c r="G48" s="43"/>
      <c r="H48" s="43"/>
      <c r="I48" s="43"/>
      <c r="J48" s="43"/>
      <c r="K48" s="81"/>
      <c r="L48" s="43"/>
      <c r="M48" s="43"/>
      <c r="N48" s="43"/>
      <c r="O48" s="43"/>
      <c r="P48" s="43"/>
      <c r="Q48" s="81"/>
      <c r="R48" s="43"/>
      <c r="S48" s="43"/>
      <c r="T48" s="43"/>
      <c r="U48" s="43"/>
      <c r="V48" s="43"/>
      <c r="W48" s="81"/>
      <c r="X48" s="43"/>
      <c r="Y48" s="43"/>
      <c r="Z48" s="43"/>
      <c r="AA48" s="43"/>
      <c r="AB48" s="43"/>
      <c r="AC48" s="81"/>
      <c r="AD48" s="43"/>
      <c r="AE48" s="43"/>
      <c r="AF48" s="43"/>
      <c r="AG48" s="43"/>
      <c r="AH48" s="43"/>
      <c r="AI48" s="81"/>
      <c r="AJ48" s="43"/>
      <c r="AK48" s="43"/>
      <c r="AL48" s="43"/>
      <c r="AM48" s="43"/>
      <c r="AN48" s="43"/>
      <c r="AO48" s="81"/>
    </row>
    <row r="49" spans="4:41">
      <c r="D49" s="43"/>
      <c r="E49" s="81"/>
      <c r="F49" s="43"/>
      <c r="G49" s="43"/>
      <c r="H49" s="43"/>
      <c r="I49" s="43"/>
      <c r="J49" s="43"/>
      <c r="K49" s="81"/>
      <c r="L49" s="43"/>
      <c r="M49" s="43"/>
      <c r="N49" s="43"/>
      <c r="O49" s="43"/>
      <c r="P49" s="43"/>
      <c r="Q49" s="81"/>
      <c r="R49" s="43"/>
      <c r="S49" s="43"/>
      <c r="T49" s="43"/>
      <c r="U49" s="43"/>
      <c r="V49" s="43"/>
      <c r="W49" s="81"/>
      <c r="X49" s="43"/>
      <c r="Y49" s="43"/>
      <c r="Z49" s="43"/>
      <c r="AA49" s="43"/>
      <c r="AB49" s="43"/>
      <c r="AC49" s="81"/>
      <c r="AD49" s="43"/>
      <c r="AE49" s="43"/>
      <c r="AF49" s="43"/>
      <c r="AG49" s="43"/>
      <c r="AH49" s="43"/>
      <c r="AI49" s="81"/>
      <c r="AJ49" s="43"/>
      <c r="AK49" s="43"/>
      <c r="AL49" s="43"/>
      <c r="AM49" s="43"/>
      <c r="AN49" s="43"/>
      <c r="AO49" s="81"/>
    </row>
    <row r="50" spans="4:41">
      <c r="D50" s="43"/>
      <c r="E50" s="81"/>
      <c r="F50" s="43"/>
      <c r="G50" s="43"/>
      <c r="H50" s="43"/>
      <c r="I50" s="43"/>
      <c r="J50" s="43"/>
      <c r="K50" s="81"/>
      <c r="L50" s="43"/>
      <c r="M50" s="43"/>
      <c r="N50" s="43"/>
      <c r="O50" s="43"/>
      <c r="P50" s="43"/>
      <c r="Q50" s="81"/>
      <c r="R50" s="43"/>
      <c r="S50" s="43"/>
      <c r="T50" s="43"/>
      <c r="U50" s="43"/>
      <c r="V50" s="43"/>
      <c r="W50" s="81"/>
      <c r="X50" s="43"/>
      <c r="Y50" s="43"/>
      <c r="Z50" s="43"/>
      <c r="AA50" s="43"/>
      <c r="AB50" s="43"/>
      <c r="AC50" s="81"/>
      <c r="AD50" s="43"/>
      <c r="AE50" s="43"/>
      <c r="AF50" s="43"/>
      <c r="AG50" s="43"/>
      <c r="AH50" s="43"/>
      <c r="AI50" s="81"/>
      <c r="AJ50" s="43"/>
      <c r="AK50" s="43"/>
      <c r="AL50" s="43"/>
      <c r="AM50" s="43"/>
      <c r="AN50" s="43"/>
      <c r="AO50" s="81"/>
    </row>
    <row r="51" spans="4:41">
      <c r="D51" s="43"/>
      <c r="E51" s="81"/>
      <c r="F51" s="43"/>
      <c r="G51" s="43"/>
      <c r="H51" s="43"/>
      <c r="I51" s="43"/>
      <c r="J51" s="43"/>
      <c r="K51" s="81"/>
      <c r="L51" s="43"/>
      <c r="M51" s="43"/>
      <c r="N51" s="43"/>
      <c r="O51" s="43"/>
      <c r="P51" s="43"/>
      <c r="Q51" s="81"/>
      <c r="R51" s="43"/>
      <c r="S51" s="43"/>
      <c r="T51" s="43"/>
      <c r="U51" s="43"/>
      <c r="V51" s="43"/>
      <c r="W51" s="81"/>
      <c r="X51" s="43"/>
      <c r="Y51" s="43"/>
      <c r="Z51" s="43"/>
      <c r="AA51" s="43"/>
      <c r="AB51" s="43"/>
      <c r="AC51" s="81"/>
      <c r="AD51" s="43"/>
      <c r="AE51" s="43"/>
      <c r="AF51" s="43"/>
      <c r="AG51" s="43"/>
      <c r="AH51" s="43"/>
      <c r="AI51" s="81"/>
      <c r="AJ51" s="43"/>
      <c r="AK51" s="43"/>
      <c r="AL51" s="43"/>
      <c r="AM51" s="43"/>
      <c r="AN51" s="43"/>
      <c r="AO51" s="81"/>
    </row>
    <row r="52" spans="4:41">
      <c r="D52" s="43"/>
      <c r="E52" s="81"/>
      <c r="F52" s="43"/>
      <c r="G52" s="43"/>
      <c r="H52" s="43"/>
      <c r="I52" s="43"/>
      <c r="J52" s="43"/>
      <c r="K52" s="81"/>
      <c r="L52" s="43"/>
      <c r="M52" s="43"/>
      <c r="N52" s="43"/>
      <c r="O52" s="43"/>
      <c r="P52" s="43"/>
      <c r="Q52" s="81"/>
      <c r="R52" s="43"/>
      <c r="S52" s="43"/>
      <c r="T52" s="43"/>
      <c r="U52" s="43"/>
      <c r="V52" s="43"/>
      <c r="W52" s="81"/>
      <c r="X52" s="43"/>
      <c r="Y52" s="43"/>
      <c r="Z52" s="43"/>
      <c r="AA52" s="43"/>
      <c r="AB52" s="43"/>
      <c r="AC52" s="81"/>
      <c r="AD52" s="43"/>
      <c r="AE52" s="43"/>
      <c r="AF52" s="43"/>
      <c r="AG52" s="43"/>
      <c r="AH52" s="43"/>
      <c r="AI52" s="81"/>
      <c r="AJ52" s="43"/>
      <c r="AK52" s="43"/>
      <c r="AL52" s="43"/>
      <c r="AM52" s="43"/>
      <c r="AN52" s="43"/>
      <c r="AO52" s="81"/>
    </row>
    <row r="53" spans="4:41">
      <c r="D53" s="43"/>
      <c r="E53" s="81"/>
      <c r="F53" s="43"/>
      <c r="G53" s="43"/>
      <c r="H53" s="43"/>
      <c r="I53" s="43"/>
      <c r="J53" s="43"/>
      <c r="K53" s="81"/>
      <c r="L53" s="43"/>
      <c r="M53" s="43"/>
      <c r="N53" s="43"/>
      <c r="O53" s="43"/>
      <c r="P53" s="43"/>
      <c r="Q53" s="81"/>
      <c r="R53" s="43"/>
      <c r="S53" s="43"/>
      <c r="T53" s="43"/>
      <c r="U53" s="43"/>
      <c r="V53" s="43"/>
      <c r="W53" s="81"/>
      <c r="X53" s="43"/>
      <c r="Y53" s="43"/>
      <c r="Z53" s="43"/>
      <c r="AA53" s="43"/>
      <c r="AB53" s="43"/>
      <c r="AC53" s="81"/>
      <c r="AD53" s="43"/>
      <c r="AE53" s="43"/>
      <c r="AF53" s="43"/>
      <c r="AG53" s="43"/>
      <c r="AH53" s="43"/>
      <c r="AI53" s="81"/>
      <c r="AJ53" s="43"/>
      <c r="AK53" s="43"/>
      <c r="AL53" s="43"/>
      <c r="AM53" s="43"/>
      <c r="AN53" s="43"/>
      <c r="AO53" s="81"/>
    </row>
    <row r="54" spans="4:41">
      <c r="D54" s="43"/>
      <c r="E54" s="81"/>
      <c r="F54" s="43"/>
      <c r="G54" s="43"/>
      <c r="H54" s="43"/>
      <c r="I54" s="43"/>
      <c r="J54" s="43"/>
      <c r="K54" s="81"/>
      <c r="L54" s="43"/>
      <c r="M54" s="43"/>
      <c r="N54" s="43"/>
      <c r="O54" s="43"/>
      <c r="P54" s="43"/>
      <c r="Q54" s="81"/>
      <c r="R54" s="43"/>
      <c r="S54" s="43"/>
      <c r="T54" s="43"/>
      <c r="U54" s="43"/>
      <c r="V54" s="43"/>
      <c r="W54" s="81"/>
      <c r="X54" s="43"/>
      <c r="Y54" s="43"/>
      <c r="Z54" s="43"/>
      <c r="AA54" s="43"/>
      <c r="AB54" s="43"/>
      <c r="AC54" s="81"/>
      <c r="AD54" s="43"/>
      <c r="AE54" s="43"/>
      <c r="AF54" s="43"/>
      <c r="AG54" s="43"/>
      <c r="AH54" s="43"/>
      <c r="AI54" s="81"/>
      <c r="AJ54" s="43"/>
      <c r="AK54" s="43"/>
      <c r="AL54" s="43"/>
      <c r="AM54" s="43"/>
      <c r="AN54" s="43"/>
      <c r="AO54" s="81"/>
    </row>
    <row r="55" spans="4:41">
      <c r="D55" s="43"/>
      <c r="E55" s="81"/>
      <c r="F55" s="43"/>
      <c r="G55" s="43"/>
      <c r="H55" s="43"/>
      <c r="I55" s="43"/>
      <c r="J55" s="43"/>
      <c r="K55" s="81"/>
      <c r="L55" s="43"/>
      <c r="M55" s="43"/>
      <c r="N55" s="43"/>
      <c r="O55" s="43"/>
      <c r="P55" s="43"/>
      <c r="Q55" s="81"/>
      <c r="R55" s="43"/>
      <c r="S55" s="43"/>
      <c r="T55" s="43"/>
      <c r="U55" s="43"/>
      <c r="V55" s="43"/>
      <c r="W55" s="81"/>
      <c r="X55" s="43"/>
      <c r="Y55" s="43"/>
      <c r="Z55" s="43"/>
      <c r="AA55" s="43"/>
      <c r="AB55" s="43"/>
      <c r="AC55" s="81"/>
      <c r="AD55" s="43"/>
      <c r="AE55" s="43"/>
      <c r="AF55" s="43"/>
      <c r="AG55" s="43"/>
      <c r="AH55" s="43"/>
      <c r="AI55" s="81"/>
      <c r="AJ55" s="43"/>
      <c r="AK55" s="43"/>
      <c r="AL55" s="43"/>
      <c r="AM55" s="43"/>
      <c r="AN55" s="43"/>
      <c r="AO55" s="81"/>
    </row>
  </sheetData>
  <mergeCells count="9">
    <mergeCell ref="D1:E1"/>
    <mergeCell ref="D2:E2"/>
    <mergeCell ref="E5:J5"/>
    <mergeCell ref="K5:P5"/>
    <mergeCell ref="Q5:V5"/>
    <mergeCell ref="W5:AB5"/>
    <mergeCell ref="AC5:AH5"/>
    <mergeCell ref="AI5:AN5"/>
    <mergeCell ref="AO5:AO7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55"/>
  <sheetViews>
    <sheetView topLeftCell="AE1" workbookViewId="0">
      <selection activeCell="AM8" sqref="D8:AM9"/>
    </sheetView>
  </sheetViews>
  <sheetFormatPr defaultColWidth="9" defaultRowHeight="15"/>
  <cols>
    <col min="2" max="2" width="13.3333333333333" customWidth="1"/>
    <col min="3" max="3" width="12.4380952380952" customWidth="1"/>
    <col min="4" max="4" width="12.4380952380952" style="43" customWidth="1"/>
    <col min="5" max="5" width="15" style="43" customWidth="1"/>
    <col min="6" max="6" width="14.1047619047619" style="43" customWidth="1"/>
    <col min="7" max="7" width="12.4380952380952" style="43" customWidth="1"/>
    <col min="8" max="8" width="19.4380952380952" style="43" customWidth="1"/>
    <col min="9" max="9" width="15.552380952381" style="43" customWidth="1"/>
    <col min="10" max="10" width="12.4380952380952" style="43" customWidth="1"/>
    <col min="11" max="11" width="14" style="43" customWidth="1"/>
    <col min="12" max="12" width="14.1047619047619" style="43" customWidth="1"/>
    <col min="13" max="13" width="12.4380952380952" style="43" customWidth="1"/>
    <col min="14" max="14" width="19.4380952380952" style="43" customWidth="1"/>
    <col min="15" max="16" width="12.4380952380952" style="43" customWidth="1"/>
    <col min="17" max="17" width="15" style="43" customWidth="1"/>
    <col min="18" max="18" width="14.552380952381" style="43" customWidth="1"/>
    <col min="19" max="19" width="12.4380952380952" style="43" customWidth="1"/>
    <col min="20" max="20" width="18.552380952381" style="43" customWidth="1"/>
    <col min="21" max="21" width="16.8857142857143" style="43" customWidth="1"/>
    <col min="22" max="22" width="12.4380952380952" style="43" customWidth="1"/>
    <col min="23" max="23" width="14.6666666666667" style="43" customWidth="1"/>
    <col min="24" max="24" width="15.1047619047619" style="43" customWidth="1"/>
    <col min="25" max="25" width="12.4380952380952" style="43" customWidth="1"/>
    <col min="26" max="26" width="20.2190476190476" style="43" customWidth="1"/>
    <col min="27" max="27" width="17" style="43" customWidth="1"/>
    <col min="28" max="28" width="12.4380952380952" style="43" customWidth="1"/>
    <col min="29" max="29" width="14.1047619047619" style="43" customWidth="1"/>
    <col min="30" max="30" width="14.3333333333333" style="43" customWidth="1"/>
    <col min="31" max="31" width="12.4380952380952" style="43" customWidth="1"/>
    <col min="32" max="32" width="19" style="43" customWidth="1"/>
    <col min="33" max="33" width="18.3333333333333" style="43" customWidth="1"/>
    <col min="34" max="34" width="12.4380952380952" style="43" customWidth="1"/>
    <col min="35" max="35" width="14.8857142857143" style="43" customWidth="1"/>
    <col min="36" max="36" width="14.6666666666667" style="43" customWidth="1"/>
    <col min="37" max="37" width="12.4380952380952" style="43" customWidth="1"/>
    <col min="38" max="38" width="18.7809523809524" style="43" customWidth="1"/>
    <col min="39" max="39" width="18" style="43" customWidth="1"/>
    <col min="40" max="40" width="12.4380952380952" style="43" customWidth="1"/>
  </cols>
  <sheetData>
    <row r="1" spans="2:5">
      <c r="B1" t="s">
        <v>3</v>
      </c>
      <c r="C1" s="48" t="s">
        <v>73</v>
      </c>
      <c r="D1" s="48"/>
      <c r="E1" s="49">
        <f>AN4*(1-0.1)</f>
        <v>30971.1251198937</v>
      </c>
    </row>
    <row r="2" ht="29.4" customHeight="1" spans="2:5">
      <c r="B2" t="s">
        <v>4</v>
      </c>
      <c r="C2" s="50" t="s">
        <v>74</v>
      </c>
      <c r="D2" s="50"/>
      <c r="E2" s="51">
        <f>+E1*28</f>
        <v>867191.503357024</v>
      </c>
    </row>
    <row r="3" spans="2:2">
      <c r="B3" t="s">
        <v>64</v>
      </c>
    </row>
    <row r="4" spans="40:40">
      <c r="AN4" s="43">
        <f>+SUBTOTAL(9,AN8:AN55)</f>
        <v>34412.3612443264</v>
      </c>
    </row>
    <row r="5" ht="14.4" customHeight="1" spans="1:40">
      <c r="A5" s="23"/>
      <c r="B5" s="23" t="s">
        <v>39</v>
      </c>
      <c r="C5" s="23"/>
      <c r="D5" s="52" t="s">
        <v>40</v>
      </c>
      <c r="E5" s="52"/>
      <c r="F5" s="52"/>
      <c r="G5" s="52"/>
      <c r="H5" s="52"/>
      <c r="I5" s="52"/>
      <c r="J5" s="56" t="s">
        <v>41</v>
      </c>
      <c r="K5" s="56"/>
      <c r="L5" s="56"/>
      <c r="M5" s="56"/>
      <c r="N5" s="56"/>
      <c r="O5" s="56"/>
      <c r="P5" s="57" t="s">
        <v>42</v>
      </c>
      <c r="Q5" s="57"/>
      <c r="R5" s="57"/>
      <c r="S5" s="57"/>
      <c r="T5" s="57"/>
      <c r="U5" s="57"/>
      <c r="V5" s="63" t="s">
        <v>65</v>
      </c>
      <c r="W5" s="63"/>
      <c r="X5" s="63"/>
      <c r="Y5" s="63"/>
      <c r="Z5" s="63"/>
      <c r="AA5" s="63"/>
      <c r="AB5" s="68" t="s">
        <v>44</v>
      </c>
      <c r="AC5" s="68"/>
      <c r="AD5" s="68"/>
      <c r="AE5" s="68"/>
      <c r="AF5" s="68"/>
      <c r="AG5" s="68"/>
      <c r="AH5" s="72" t="s">
        <v>45</v>
      </c>
      <c r="AI5" s="72"/>
      <c r="AJ5" s="72"/>
      <c r="AK5" s="72"/>
      <c r="AL5" s="72"/>
      <c r="AM5" s="72"/>
      <c r="AN5" s="73" t="s">
        <v>75</v>
      </c>
    </row>
    <row r="6" ht="45" spans="1:40">
      <c r="A6" s="23"/>
      <c r="B6" s="23"/>
      <c r="C6" s="53" t="s">
        <v>76</v>
      </c>
      <c r="D6" s="54" t="s">
        <v>35</v>
      </c>
      <c r="E6" s="54" t="s">
        <v>27</v>
      </c>
      <c r="F6" s="54" t="s">
        <v>68</v>
      </c>
      <c r="G6" s="54" t="s">
        <v>31</v>
      </c>
      <c r="H6" s="54" t="s">
        <v>23</v>
      </c>
      <c r="I6" s="54" t="s">
        <v>16</v>
      </c>
      <c r="J6" s="58" t="s">
        <v>35</v>
      </c>
      <c r="K6" s="58" t="s">
        <v>27</v>
      </c>
      <c r="L6" s="58" t="s">
        <v>68</v>
      </c>
      <c r="M6" s="58" t="s">
        <v>31</v>
      </c>
      <c r="N6" s="58" t="s">
        <v>23</v>
      </c>
      <c r="O6" s="58" t="s">
        <v>16</v>
      </c>
      <c r="P6" s="59" t="s">
        <v>35</v>
      </c>
      <c r="Q6" s="59" t="s">
        <v>27</v>
      </c>
      <c r="R6" s="59" t="s">
        <v>68</v>
      </c>
      <c r="S6" s="59" t="s">
        <v>31</v>
      </c>
      <c r="T6" s="59" t="s">
        <v>23</v>
      </c>
      <c r="U6" s="59" t="s">
        <v>16</v>
      </c>
      <c r="V6" s="64" t="s">
        <v>35</v>
      </c>
      <c r="W6" s="64" t="s">
        <v>27</v>
      </c>
      <c r="X6" s="64" t="s">
        <v>68</v>
      </c>
      <c r="Y6" s="64" t="s">
        <v>31</v>
      </c>
      <c r="Z6" s="64" t="s">
        <v>23</v>
      </c>
      <c r="AA6" s="64" t="s">
        <v>16</v>
      </c>
      <c r="AB6" s="69" t="s">
        <v>35</v>
      </c>
      <c r="AC6" s="69" t="s">
        <v>27</v>
      </c>
      <c r="AD6" s="69" t="s">
        <v>68</v>
      </c>
      <c r="AE6" s="69" t="s">
        <v>31</v>
      </c>
      <c r="AF6" s="69" t="s">
        <v>23</v>
      </c>
      <c r="AG6" s="69" t="s">
        <v>16</v>
      </c>
      <c r="AH6" s="74" t="s">
        <v>35</v>
      </c>
      <c r="AI6" s="74" t="s">
        <v>27</v>
      </c>
      <c r="AJ6" s="74" t="s">
        <v>68</v>
      </c>
      <c r="AK6" s="74" t="s">
        <v>31</v>
      </c>
      <c r="AL6" s="74" t="s">
        <v>23</v>
      </c>
      <c r="AM6" s="74" t="s">
        <v>16</v>
      </c>
      <c r="AN6" s="73" t="s">
        <v>75</v>
      </c>
    </row>
    <row r="7" spans="1:40">
      <c r="A7" s="16" t="s">
        <v>69</v>
      </c>
      <c r="B7" s="17" t="s">
        <v>70</v>
      </c>
      <c r="C7" s="16" t="s">
        <v>71</v>
      </c>
      <c r="D7" s="55" t="s">
        <v>33</v>
      </c>
      <c r="E7" s="55" t="s">
        <v>25</v>
      </c>
      <c r="F7" s="55" t="s">
        <v>72</v>
      </c>
      <c r="G7" s="55" t="s">
        <v>29</v>
      </c>
      <c r="H7" s="55" t="s">
        <v>21</v>
      </c>
      <c r="I7" s="55" t="s">
        <v>13</v>
      </c>
      <c r="J7" s="60" t="s">
        <v>33</v>
      </c>
      <c r="K7" s="60" t="s">
        <v>25</v>
      </c>
      <c r="L7" s="61" t="s">
        <v>72</v>
      </c>
      <c r="M7" s="61" t="s">
        <v>29</v>
      </c>
      <c r="N7" s="60" t="s">
        <v>21</v>
      </c>
      <c r="O7" s="60" t="s">
        <v>13</v>
      </c>
      <c r="P7" s="62" t="s">
        <v>33</v>
      </c>
      <c r="Q7" s="62" t="s">
        <v>25</v>
      </c>
      <c r="R7" s="65" t="s">
        <v>72</v>
      </c>
      <c r="S7" s="65" t="s">
        <v>29</v>
      </c>
      <c r="T7" s="62" t="s">
        <v>21</v>
      </c>
      <c r="U7" s="62" t="s">
        <v>13</v>
      </c>
      <c r="V7" s="66" t="s">
        <v>33</v>
      </c>
      <c r="W7" s="66" t="s">
        <v>25</v>
      </c>
      <c r="X7" s="67" t="s">
        <v>72</v>
      </c>
      <c r="Y7" s="67" t="s">
        <v>29</v>
      </c>
      <c r="Z7" s="66" t="s">
        <v>21</v>
      </c>
      <c r="AA7" s="66" t="s">
        <v>13</v>
      </c>
      <c r="AB7" s="70" t="s">
        <v>33</v>
      </c>
      <c r="AC7" s="70" t="s">
        <v>25</v>
      </c>
      <c r="AD7" s="71" t="s">
        <v>72</v>
      </c>
      <c r="AE7" s="71" t="s">
        <v>29</v>
      </c>
      <c r="AF7" s="70" t="s">
        <v>21</v>
      </c>
      <c r="AG7" s="70" t="s">
        <v>13</v>
      </c>
      <c r="AH7" s="75" t="s">
        <v>33</v>
      </c>
      <c r="AI7" s="75" t="s">
        <v>25</v>
      </c>
      <c r="AJ7" s="76" t="s">
        <v>72</v>
      </c>
      <c r="AK7" s="76" t="s">
        <v>29</v>
      </c>
      <c r="AL7" s="75" t="s">
        <v>21</v>
      </c>
      <c r="AM7" s="75" t="s">
        <v>13</v>
      </c>
      <c r="AN7" s="73"/>
    </row>
    <row r="8" spans="1:40">
      <c r="A8">
        <v>0</v>
      </c>
      <c r="B8">
        <v>2024</v>
      </c>
      <c r="C8" s="24">
        <v>407966.404135528</v>
      </c>
      <c r="AN8" s="43">
        <f t="shared" ref="AN8:AN9" si="0">+AM8+AG8+AA8+U8+O8+I8</f>
        <v>0</v>
      </c>
    </row>
    <row r="9" spans="1:40">
      <c r="A9">
        <v>1</v>
      </c>
      <c r="B9">
        <v>2025</v>
      </c>
      <c r="C9" s="24">
        <v>412874.599583672</v>
      </c>
      <c r="AN9" s="43">
        <f t="shared" si="0"/>
        <v>0</v>
      </c>
    </row>
    <row r="10" spans="1:40">
      <c r="A10">
        <v>2</v>
      </c>
      <c r="B10">
        <v>2026</v>
      </c>
      <c r="C10" s="24">
        <v>84108.4047387814</v>
      </c>
      <c r="D10" s="43">
        <f>+C10*PARAMETROS!$B$6*0.5*0.5*PARAMETROS!$B$10</f>
        <v>723.094776854001</v>
      </c>
      <c r="E10" s="43">
        <f>+D10*(1-EXP(-PARAMETROS!$B$14*((13-8)/12)))</f>
        <v>29.5098904049584</v>
      </c>
      <c r="F10" s="43">
        <f>+D10*EXP(-PARAMETROS!$B$14*((13-8)/12))</f>
        <v>693.584886449043</v>
      </c>
      <c r="G10" s="43">
        <f>+F10+(G9*EXP(-PARAMETROS!$B$14))</f>
        <v>693.584886449043</v>
      </c>
      <c r="H10" s="43">
        <f>+E10+(G10*(1-EXP(-PARAMETROS!$B$14)))</f>
        <v>95.5132190106851</v>
      </c>
      <c r="I10" s="43">
        <f>+H10*0.55*(1.33333333333333)</f>
        <v>70.0430272745023</v>
      </c>
      <c r="J10" s="43">
        <f>+C10*PARAMETROS!$C$6*0.5*0.5*PARAMETROS!$C$10</f>
        <v>103.027216580871</v>
      </c>
      <c r="K10" s="43">
        <f>+J10*(1-EXP(-PARAMETROS!$C$14*((13-8)/12)))</f>
        <v>2.12419646941145</v>
      </c>
      <c r="L10" s="43">
        <f>+J10*EXP(-PARAMETROS!$C$14*((13-8)/12))</f>
        <v>100.90302011146</v>
      </c>
      <c r="M10" s="43">
        <f>+L10+(M9*EXP(-PARAMETROS!$C$14))</f>
        <v>100.90302011146</v>
      </c>
      <c r="N10" s="43">
        <f>+K10+(M10*(1-EXP(-PARAMETROS!$C$14)))</f>
        <v>7.04529482986336</v>
      </c>
      <c r="O10" s="43">
        <f t="shared" ref="O10:O47" si="1">+N10*0.55*(1.33333333333333)</f>
        <v>5.16654954189978</v>
      </c>
      <c r="P10" s="43">
        <f>+C10*PARAMETROS!$D$6*0.5*0.5*PARAMETROS!$D$10</f>
        <v>881.633018307335</v>
      </c>
      <c r="Q10" s="43">
        <f>+P10*(1-EXP(-PARAMETROS!$D$14*((13-8)/12)))</f>
        <v>7.31641441883708</v>
      </c>
      <c r="R10" s="43">
        <f>+P10*EXP(-PARAMETROS!$D$14*((13-8)/12))</f>
        <v>874.316603888497</v>
      </c>
      <c r="S10" s="43">
        <f>+R10+(S9*EXP(-PARAMETROS!$D$14))</f>
        <v>874.316603888497</v>
      </c>
      <c r="T10" s="43">
        <f>+Q10+(S10*(1-EXP(-PARAMETROS!$D$14)))</f>
        <v>24.6290431257615</v>
      </c>
      <c r="U10" s="43">
        <f t="shared" ref="U10:U47" si="2">+T10*0.55*(1.33333333333333)</f>
        <v>18.061298292225</v>
      </c>
      <c r="V10" s="43">
        <f>+C10*PARAMETROS!$E$6*0.5*0.5*PARAMETROS!$E$10</f>
        <v>105.959534120334</v>
      </c>
      <c r="W10" s="43">
        <f>+V10*(1-EXP(-PARAMETROS!$E$14*((13-8)/12)))</f>
        <v>0.440579547365357</v>
      </c>
      <c r="X10" s="43">
        <f>+V10*EXP(-PARAMETROS!$E$14*((13-8)/12))</f>
        <v>105.518954572969</v>
      </c>
      <c r="Y10" s="43">
        <f>+X10+(Y9*EXP(-PARAMETROS!$E$14))</f>
        <v>105.518954572969</v>
      </c>
      <c r="Z10" s="43">
        <f>+W10+(Y10*(1-EXP(-PARAMETROS!$E$14)))</f>
        <v>1.49051068798037</v>
      </c>
      <c r="AA10" s="43">
        <f t="shared" ref="AA10:AA47" si="3">+Z10*0.55*(1.33333333333333)</f>
        <v>1.0930411711856</v>
      </c>
      <c r="AB10" s="43">
        <f>+C10*PARAMETROS!$F$6*0.5*0.5*PARAMETROS!$F$10</f>
        <v>269.798262409526</v>
      </c>
      <c r="AC10" s="43">
        <f>+AB10*(1-EXP(-PARAMETROS!$F$14*((13-8)/12)))</f>
        <v>2.23897682627641</v>
      </c>
      <c r="AD10" s="43">
        <f>+AB10*EXP(-PARAMETROS!$F$14*((13-8)/12))</f>
        <v>267.55928558325</v>
      </c>
      <c r="AE10" s="43">
        <f>+AD10+(AE9*EXP(-PARAMETROS!$F$14))</f>
        <v>267.55928558325</v>
      </c>
      <c r="AF10" s="43">
        <f>+AC10+(AE10*(1-EXP(-PARAMETROS!$F$14)))</f>
        <v>7.5370056499215</v>
      </c>
      <c r="AG10" s="43">
        <f t="shared" ref="AG10:AG47" si="4">+AF10*0.55*(1.33333333333333)</f>
        <v>5.52713747660909</v>
      </c>
      <c r="AH10" s="43">
        <f>+C10*PARAMETROS!$G$6*0.5*0.5*PARAMETROS!$G$10</f>
        <v>174.860717057899</v>
      </c>
      <c r="AI10" s="43">
        <f>+AH10*(1-EXP(-PARAMETROS!$G$14*((13-8)/12)))</f>
        <v>7.13616079341825</v>
      </c>
      <c r="AJ10" s="43">
        <f>+AH10*EXP(-PARAMETROS!$G$14*((13-8)/12))</f>
        <v>167.724556264481</v>
      </c>
      <c r="AK10" s="43">
        <f>+AJ10+(AK9*EXP(-PARAMETROS!$G$14))</f>
        <v>167.724556264481</v>
      </c>
      <c r="AL10" s="43">
        <f>+AI10+(AK10*(1-EXP(-PARAMETROS!$G$14)))</f>
        <v>23.0972626263192</v>
      </c>
      <c r="AM10" s="43">
        <f t="shared" ref="AM10:AM47" si="5">+AL10*0.55*(1.33333333333333)</f>
        <v>16.9379925926341</v>
      </c>
      <c r="AN10" s="43">
        <f t="shared" ref="AN10:AN47" si="6">+AM10+AG10+AA10+U10+O10+I10</f>
        <v>116.829046349056</v>
      </c>
    </row>
    <row r="11" spans="1:40">
      <c r="A11">
        <v>3</v>
      </c>
      <c r="B11">
        <v>2027</v>
      </c>
      <c r="C11" s="24">
        <v>84995.2109496824</v>
      </c>
      <c r="D11" s="43">
        <f>+C11*PARAMETROS!$B$6*0.5*0.5*PARAMETROS!$B$10</f>
        <v>730.718806119278</v>
      </c>
      <c r="E11" s="43">
        <f>+D11*(1-EXP(-PARAMETROS!$B$14*((13-8)/12)))</f>
        <v>29.8210311782901</v>
      </c>
      <c r="F11" s="43">
        <f>+D11*EXP(-PARAMETROS!$B$14*((13-8)/12))</f>
        <v>700.897774940988</v>
      </c>
      <c r="G11" s="43">
        <f>+F11+(G10*EXP(-PARAMETROS!$B$14))</f>
        <v>1328.4793327843</v>
      </c>
      <c r="H11" s="43">
        <f>+E11+(G11*(1-EXP(-PARAMETROS!$B$14)))</f>
        <v>156.24255457191</v>
      </c>
      <c r="I11" s="43">
        <f t="shared" ref="I11:I47" si="7">+H11*0.55*(1.33333333333333)</f>
        <v>114.577873352734</v>
      </c>
      <c r="J11" s="43">
        <f>+C11*PARAMETROS!$C$6*0.5*0.5*PARAMETROS!$C$10</f>
        <v>104.113495364062</v>
      </c>
      <c r="K11" s="43">
        <f>+J11*(1-EXP(-PARAMETROS!$C$14*((13-8)/12)))</f>
        <v>2.146593168387</v>
      </c>
      <c r="L11" s="43">
        <f>+J11*EXP(-PARAMETROS!$C$14*((13-8)/12))</f>
        <v>101.966902195675</v>
      </c>
      <c r="M11" s="43">
        <f>+L11+(M10*EXP(-PARAMETROS!$C$14))</f>
        <v>197.948823946682</v>
      </c>
      <c r="N11" s="43">
        <f>+K11+(M11*(1-EXP(-PARAMETROS!$C$14)))</f>
        <v>11.8006712316735</v>
      </c>
      <c r="O11" s="43">
        <f t="shared" si="1"/>
        <v>8.6538255698939</v>
      </c>
      <c r="P11" s="43">
        <f>+C11*PARAMETROS!$D$6*0.5*0.5*PARAMETROS!$D$10</f>
        <v>890.928612948542</v>
      </c>
      <c r="Q11" s="43">
        <f>+P11*(1-EXP(-PARAMETROS!$D$14*((13-8)/12)))</f>
        <v>7.39355583851209</v>
      </c>
      <c r="R11" s="43">
        <f>+P11*EXP(-PARAMETROS!$D$14*((13-8)/12))</f>
        <v>883.53505711003</v>
      </c>
      <c r="S11" s="43">
        <f>+R11+(S10*EXP(-PARAMETROS!$D$14))</f>
        <v>1740.5390322916</v>
      </c>
      <c r="T11" s="43">
        <f>+Q11+(S11*(1-EXP(-PARAMETROS!$D$14)))</f>
        <v>41.8585378392622</v>
      </c>
      <c r="U11" s="43">
        <f t="shared" si="2"/>
        <v>30.6962610821255</v>
      </c>
      <c r="V11" s="43">
        <f>+C11*PARAMETROS!$E$6*0.5*0.5*PARAMETROS!$E$10</f>
        <v>107.076730115834</v>
      </c>
      <c r="W11" s="43">
        <f>+V11*(1-EXP(-PARAMETROS!$E$14*((13-8)/12)))</f>
        <v>0.445224846253298</v>
      </c>
      <c r="X11" s="43">
        <f>+V11*EXP(-PARAMETROS!$E$14*((13-8)/12))</f>
        <v>106.631505269581</v>
      </c>
      <c r="Y11" s="43">
        <f>+X11+(Y10*EXP(-PARAMETROS!$E$14))</f>
        <v>211.100528701935</v>
      </c>
      <c r="Z11" s="43">
        <f>+W11+(Y11*(1-EXP(-PARAMETROS!$E$14)))</f>
        <v>2.54571020247606</v>
      </c>
      <c r="AA11" s="43">
        <f t="shared" si="3"/>
        <v>1.86685414848244</v>
      </c>
      <c r="AB11" s="43">
        <f>+C11*PARAMETROS!$F$6*0.5*0.5*PARAMETROS!$F$10</f>
        <v>272.642910046562</v>
      </c>
      <c r="AC11" s="43">
        <f>+AB11*(1-EXP(-PARAMETROS!$F$14*((13-8)/12)))</f>
        <v>2.26258372456168</v>
      </c>
      <c r="AD11" s="43">
        <f>+AB11*EXP(-PARAMETROS!$F$14*((13-8)/12))</f>
        <v>270.380326322</v>
      </c>
      <c r="AE11" s="43">
        <f>+AD11+(AE10*EXP(-PARAMETROS!$F$14))</f>
        <v>532.641583081605</v>
      </c>
      <c r="AF11" s="43">
        <f>+AC11+(AE11*(1-EXP(-PARAMETROS!$F$14)))</f>
        <v>12.8095937215676</v>
      </c>
      <c r="AG11" s="43">
        <f t="shared" si="4"/>
        <v>9.39370206248288</v>
      </c>
      <c r="AH11" s="43">
        <f>+C11*PARAMETROS!$G$6*0.5*0.5*PARAMETROS!$G$10</f>
        <v>176.7043802496</v>
      </c>
      <c r="AI11" s="43">
        <f>+AH11*(1-EXP(-PARAMETROS!$G$14*((13-8)/12)))</f>
        <v>7.21140168917945</v>
      </c>
      <c r="AJ11" s="43">
        <f>+AH11*EXP(-PARAMETROS!$G$14*((13-8)/12))</f>
        <v>169.49297856042</v>
      </c>
      <c r="AK11" s="43">
        <f>+AJ11+(AK10*EXP(-PARAMETROS!$G$14))</f>
        <v>321.256432992</v>
      </c>
      <c r="AL11" s="43">
        <f>+AI11+(AK11*(1-EXP(-PARAMETROS!$G$14)))</f>
        <v>37.7829933252559</v>
      </c>
      <c r="AM11" s="43">
        <f t="shared" si="5"/>
        <v>27.7075284385209</v>
      </c>
      <c r="AN11" s="43">
        <f t="shared" si="6"/>
        <v>192.89604465424</v>
      </c>
    </row>
    <row r="12" spans="1:40">
      <c r="A12">
        <v>4</v>
      </c>
      <c r="B12">
        <v>2028</v>
      </c>
      <c r="C12" s="24">
        <v>85827.611871571</v>
      </c>
      <c r="D12" s="43">
        <f>+C12*PARAMETROS!$B$6*0.5*0.5*PARAMETROS!$B$10</f>
        <v>737.875103527788</v>
      </c>
      <c r="E12" s="43">
        <f>+D12*(1-EXP(-PARAMETROS!$B$14*((13-8)/12)))</f>
        <v>30.1130835606199</v>
      </c>
      <c r="F12" s="43">
        <f>+D12*EXP(-PARAMETROS!$B$14*((13-8)/12))</f>
        <v>707.762019967169</v>
      </c>
      <c r="G12" s="43">
        <f>+F12+(G11*EXP(-PARAMETROS!$B$14))</f>
        <v>1909.81982935785</v>
      </c>
      <c r="H12" s="43">
        <f>+E12+(G12*(1-EXP(-PARAMETROS!$B$14)))</f>
        <v>211.856469608436</v>
      </c>
      <c r="I12" s="43">
        <f t="shared" si="7"/>
        <v>155.361411046186</v>
      </c>
      <c r="J12" s="43">
        <f>+C12*PARAMETROS!$C$6*0.5*0.5*PARAMETROS!$C$10</f>
        <v>105.133131277118</v>
      </c>
      <c r="K12" s="43">
        <f>+J12*(1-EXP(-PARAMETROS!$C$14*((13-8)/12)))</f>
        <v>2.16761583675055</v>
      </c>
      <c r="L12" s="43">
        <f>+J12*EXP(-PARAMETROS!$C$14*((13-8)/12))</f>
        <v>102.965515440367</v>
      </c>
      <c r="M12" s="43">
        <f>+L12+(M11*EXP(-PARAMETROS!$C$14))</f>
        <v>291.260261323763</v>
      </c>
      <c r="N12" s="43">
        <f>+K12+(M12*(1-EXP(-PARAMETROS!$C$14)))</f>
        <v>16.3725464015829</v>
      </c>
      <c r="O12" s="43">
        <f t="shared" si="1"/>
        <v>12.0065340278274</v>
      </c>
      <c r="P12" s="43">
        <f>+C12*PARAMETROS!$D$6*0.5*0.5*PARAMETROS!$D$10</f>
        <v>899.65392570992</v>
      </c>
      <c r="Q12" s="43">
        <f>+P12*(1-EXP(-PARAMETROS!$D$14*((13-8)/12)))</f>
        <v>7.46596465575305</v>
      </c>
      <c r="R12" s="43">
        <f>+P12*EXP(-PARAMETROS!$D$14*((13-8)/12))</f>
        <v>892.187961054167</v>
      </c>
      <c r="S12" s="43">
        <f>+R12+(S11*EXP(-PARAMETROS!$D$14))</f>
        <v>2598.26201134502</v>
      </c>
      <c r="T12" s="43">
        <f>+Q12+(S12*(1-EXP(-PARAMETROS!$D$14)))</f>
        <v>58.914999577043</v>
      </c>
      <c r="U12" s="43">
        <f t="shared" si="2"/>
        <v>43.2043330231647</v>
      </c>
      <c r="V12" s="43">
        <f>+C12*PARAMETROS!$E$6*0.5*0.5*PARAMETROS!$E$10</f>
        <v>108.125386479709</v>
      </c>
      <c r="W12" s="43">
        <f>+V12*(1-EXP(-PARAMETROS!$E$14*((13-8)/12)))</f>
        <v>0.449585157479402</v>
      </c>
      <c r="X12" s="43">
        <f>+V12*EXP(-PARAMETROS!$E$14*((13-8)/12))</f>
        <v>107.675801322229</v>
      </c>
      <c r="Y12" s="43">
        <f>+X12+(Y11*EXP(-PARAMETROS!$E$14))</f>
        <v>316.675844667941</v>
      </c>
      <c r="Z12" s="43">
        <f>+W12+(Y12*(1-EXP(-PARAMETROS!$E$14)))</f>
        <v>3.60056245954803</v>
      </c>
      <c r="AA12" s="43">
        <f t="shared" si="3"/>
        <v>2.64041247033522</v>
      </c>
      <c r="AB12" s="43">
        <f>+C12*PARAMETROS!$F$6*0.5*0.5*PARAMETROS!$F$10</f>
        <v>275.313039423657</v>
      </c>
      <c r="AC12" s="43">
        <f>+AB12*(1-EXP(-PARAMETROS!$F$14*((13-8)/12)))</f>
        <v>2.28474234687854</v>
      </c>
      <c r="AD12" s="43">
        <f>+AB12*EXP(-PARAMETROS!$F$14*((13-8)/12))</f>
        <v>273.028297076779</v>
      </c>
      <c r="AE12" s="43">
        <f>+AD12+(AE11*EXP(-PARAMETROS!$F$14))</f>
        <v>795.122870161377</v>
      </c>
      <c r="AF12" s="43">
        <f>+AC12+(AE12*(1-EXP(-PARAMETROS!$F$14)))</f>
        <v>18.0292300602144</v>
      </c>
      <c r="AG12" s="43">
        <f t="shared" si="4"/>
        <v>13.2214353774905</v>
      </c>
      <c r="AH12" s="43">
        <f>+C12*PARAMETROS!$G$6*0.5*0.5*PARAMETROS!$G$10</f>
        <v>178.43493527003</v>
      </c>
      <c r="AI12" s="43">
        <f>+AH12*(1-EXP(-PARAMETROS!$G$14*((13-8)/12)))</f>
        <v>7.28202657906572</v>
      </c>
      <c r="AJ12" s="43">
        <f>+AH12*EXP(-PARAMETROS!$G$14*((13-8)/12))</f>
        <v>171.152908690964</v>
      </c>
      <c r="AK12" s="43">
        <f>+AJ12+(AK11*EXP(-PARAMETROS!$G$14))</f>
        <v>461.837750046888</v>
      </c>
      <c r="AL12" s="43">
        <f>+AI12+(AK12*(1-EXP(-PARAMETROS!$G$14)))</f>
        <v>51.2316993219907</v>
      </c>
      <c r="AM12" s="43">
        <f t="shared" si="5"/>
        <v>37.5699128361264</v>
      </c>
      <c r="AN12" s="43">
        <f t="shared" si="6"/>
        <v>264.004038781131</v>
      </c>
    </row>
    <row r="13" spans="1:40">
      <c r="A13">
        <v>5</v>
      </c>
      <c r="B13">
        <v>2029</v>
      </c>
      <c r="C13" s="24">
        <v>86609.9723394212</v>
      </c>
      <c r="D13" s="43">
        <f>+C13*PARAMETROS!$B$6*0.5*0.5*PARAMETROS!$B$10</f>
        <v>744.601194334962</v>
      </c>
      <c r="E13" s="43">
        <f>+D13*(1-EXP(-PARAMETROS!$B$14*((13-8)/12)))</f>
        <v>30.3875789779939</v>
      </c>
      <c r="F13" s="43">
        <f>+D13*EXP(-PARAMETROS!$B$14*((13-8)/12))</f>
        <v>714.213615356968</v>
      </c>
      <c r="G13" s="43">
        <f>+F13+(G12*EXP(-PARAMETROS!$B$14))</f>
        <v>2442.290058667</v>
      </c>
      <c r="H13" s="43">
        <f>+E13+(G13*(1-EXP(-PARAMETROS!$B$14)))</f>
        <v>262.802206865854</v>
      </c>
      <c r="I13" s="43">
        <f t="shared" si="7"/>
        <v>192.721618368292</v>
      </c>
      <c r="J13" s="43">
        <f>+C13*PARAMETROS!$C$6*0.5*0.5*PARAMETROS!$C$10</f>
        <v>106.091470953347</v>
      </c>
      <c r="K13" s="43">
        <f>+J13*(1-EXP(-PARAMETROS!$C$14*((13-8)/12)))</f>
        <v>2.18737471041812</v>
      </c>
      <c r="L13" s="43">
        <f>+J13*EXP(-PARAMETROS!$C$14*((13-8)/12))</f>
        <v>103.904096242929</v>
      </c>
      <c r="M13" s="43">
        <f>+L13+(M12*EXP(-PARAMETROS!$C$14))</f>
        <v>380.95942700186</v>
      </c>
      <c r="N13" s="43">
        <f>+K13+(M13*(1-EXP(-PARAMETROS!$C$14)))</f>
        <v>20.7669852071771</v>
      </c>
      <c r="O13" s="43">
        <f t="shared" si="1"/>
        <v>15.2291224852631</v>
      </c>
      <c r="P13" s="43">
        <f>+C13*PARAMETROS!$D$6*0.5*0.5*PARAMETROS!$D$10</f>
        <v>907.854709244186</v>
      </c>
      <c r="Q13" s="43">
        <f>+P13*(1-EXP(-PARAMETROS!$D$14*((13-8)/12)))</f>
        <v>7.53402055843585</v>
      </c>
      <c r="R13" s="43">
        <f>+P13*EXP(-PARAMETROS!$D$14*((13-8)/12))</f>
        <v>900.32068868575</v>
      </c>
      <c r="S13" s="43">
        <f>+R13+(S12*EXP(-PARAMETROS!$D$14))</f>
        <v>3447.13366510948</v>
      </c>
      <c r="T13" s="43">
        <f>+Q13+(S13*(1-EXP(-PARAMETROS!$D$14)))</f>
        <v>75.7918404165508</v>
      </c>
      <c r="U13" s="43">
        <f t="shared" si="2"/>
        <v>55.5806829721371</v>
      </c>
      <c r="V13" s="43">
        <f>+C13*PARAMETROS!$E$6*0.5*0.5*PARAMETROS!$E$10</f>
        <v>109.111002018905</v>
      </c>
      <c r="W13" s="43">
        <f>+V13*(1-EXP(-PARAMETROS!$E$14*((13-8)/12)))</f>
        <v>0.453683345072812</v>
      </c>
      <c r="X13" s="43">
        <f>+V13*EXP(-PARAMETROS!$E$14*((13-8)/12))</f>
        <v>108.657318673833</v>
      </c>
      <c r="Y13" s="43">
        <f>+X13+(Y12*EXP(-PARAMETROS!$E$14))</f>
        <v>422.182186039705</v>
      </c>
      <c r="Z13" s="43">
        <f>+W13+(Y13*(1-EXP(-PARAMETROS!$E$14)))</f>
        <v>4.65446628430752</v>
      </c>
      <c r="AA13" s="43">
        <f t="shared" si="3"/>
        <v>3.41327527515884</v>
      </c>
      <c r="AB13" s="43">
        <f>+C13*PARAMETROS!$F$6*0.5*0.5*PARAMETROS!$F$10</f>
        <v>277.822651815659</v>
      </c>
      <c r="AC13" s="43">
        <f>+AB13*(1-EXP(-PARAMETROS!$F$14*((13-8)/12)))</f>
        <v>2.30556888570961</v>
      </c>
      <c r="AD13" s="43">
        <f>+AB13*EXP(-PARAMETROS!$F$14*((13-8)/12))</f>
        <v>275.517082929949</v>
      </c>
      <c r="AE13" s="43">
        <f>+AD13+(AE12*EXP(-PARAMETROS!$F$14))</f>
        <v>1054.89546537799</v>
      </c>
      <c r="AF13" s="43">
        <f>+AC13+(AE13*(1-EXP(-PARAMETROS!$F$14)))</f>
        <v>23.1938986228817</v>
      </c>
      <c r="AG13" s="43">
        <f t="shared" si="4"/>
        <v>17.0088589901132</v>
      </c>
      <c r="AH13" s="43">
        <f>+C13*PARAMETROS!$G$6*0.5*0.5*PARAMETROS!$G$10</f>
        <v>180.061456577038</v>
      </c>
      <c r="AI13" s="43">
        <f>+AH13*(1-EXP(-PARAMETROS!$G$14*((13-8)/12)))</f>
        <v>7.34840579662826</v>
      </c>
      <c r="AJ13" s="43">
        <f>+AH13*EXP(-PARAMETROS!$G$14*((13-8)/12))</f>
        <v>172.71305078041</v>
      </c>
      <c r="AK13" s="43">
        <f>+AJ13+(AK12*EXP(-PARAMETROS!$G$14))</f>
        <v>590.601128084372</v>
      </c>
      <c r="AL13" s="43">
        <f>+AI13+(AK13*(1-EXP(-PARAMETROS!$G$14)))</f>
        <v>63.5515340560121</v>
      </c>
      <c r="AM13" s="43">
        <f t="shared" si="5"/>
        <v>46.6044583077421</v>
      </c>
      <c r="AN13" s="43">
        <f t="shared" si="6"/>
        <v>330.558016398707</v>
      </c>
    </row>
    <row r="14" spans="1:40">
      <c r="A14">
        <v>6</v>
      </c>
      <c r="B14">
        <v>2030</v>
      </c>
      <c r="C14" s="24">
        <v>87350.0911342056</v>
      </c>
      <c r="D14" s="43">
        <f>+C14*PARAMETROS!$B$6*0.5*0.5*PARAMETROS!$B$10</f>
        <v>750.964126035096</v>
      </c>
      <c r="E14" s="43">
        <f>+D14*(1-EXP(-PARAMETROS!$B$14*((13-8)/12)))</f>
        <v>30.6472536750539</v>
      </c>
      <c r="F14" s="43">
        <f>+D14*EXP(-PARAMETROS!$B$14*((13-8)/12))</f>
        <v>720.316872360042</v>
      </c>
      <c r="G14" s="43">
        <f>+F14+(G13*EXP(-PARAMETROS!$B$14))</f>
        <v>2930.19230313919</v>
      </c>
      <c r="H14" s="43">
        <f>+E14+(G14*(1-EXP(-PARAMETROS!$B$14)))</f>
        <v>309.491918892937</v>
      </c>
      <c r="I14" s="43">
        <f t="shared" si="7"/>
        <v>226.960740521487</v>
      </c>
      <c r="J14" s="43">
        <f>+C14*PARAMETROS!$C$6*0.5*0.5*PARAMETROS!$C$10</f>
        <v>106.998067382118</v>
      </c>
      <c r="K14" s="43">
        <f>+J14*(1-EXP(-PARAMETROS!$C$14*((13-8)/12)))</f>
        <v>2.20606675119227</v>
      </c>
      <c r="L14" s="43">
        <f>+J14*EXP(-PARAMETROS!$C$14*((13-8)/12))</f>
        <v>104.792000630926</v>
      </c>
      <c r="M14" s="43">
        <f>+L14+(M13*EXP(-PARAMETROS!$C$14))</f>
        <v>467.171817136027</v>
      </c>
      <c r="N14" s="43">
        <f>+K14+(M14*(1-EXP(-PARAMETROS!$C$14)))</f>
        <v>24.9903051299635</v>
      </c>
      <c r="O14" s="43">
        <f t="shared" si="1"/>
        <v>18.3262237619732</v>
      </c>
      <c r="P14" s="43">
        <f>+C14*PARAMETROS!$D$6*0.5*0.5*PARAMETROS!$D$10</f>
        <v>915.612711182022</v>
      </c>
      <c r="Q14" s="43">
        <f>+P14*(1-EXP(-PARAMETROS!$D$14*((13-8)/12)))</f>
        <v>7.59840194622498</v>
      </c>
      <c r="R14" s="43">
        <f>+P14*EXP(-PARAMETROS!$D$14*((13-8)/12))</f>
        <v>908.014309235797</v>
      </c>
      <c r="S14" s="43">
        <f>+R14+(S13*EXP(-PARAMETROS!$D$14))</f>
        <v>4286.89015448716</v>
      </c>
      <c r="T14" s="43">
        <f>+Q14+(S14*(1-EXP(-PARAMETROS!$D$14)))</f>
        <v>92.4845143932797</v>
      </c>
      <c r="U14" s="43">
        <f t="shared" si="2"/>
        <v>67.8219772217383</v>
      </c>
      <c r="V14" s="43">
        <f>+C14*PARAMETROS!$E$6*0.5*0.5*PARAMETROS!$E$10</f>
        <v>110.04340161598</v>
      </c>
      <c r="W14" s="43">
        <f>+V14*(1-EXP(-PARAMETROS!$E$14*((13-8)/12)))</f>
        <v>0.45756026087707</v>
      </c>
      <c r="X14" s="43">
        <f>+V14*EXP(-PARAMETROS!$E$14*((13-8)/12))</f>
        <v>109.585841355103</v>
      </c>
      <c r="Y14" s="43">
        <f>+X14+(Y13*EXP(-PARAMETROS!$E$14))</f>
        <v>527.567244455574</v>
      </c>
      <c r="Z14" s="43">
        <f>+W14+(Y14*(1-EXP(-PARAMETROS!$E$14)))</f>
        <v>5.7069420517033</v>
      </c>
      <c r="AA14" s="43">
        <f t="shared" si="3"/>
        <v>4.18509083791574</v>
      </c>
      <c r="AB14" s="43">
        <f>+C14*PARAMETROS!$F$6*0.5*0.5*PARAMETROS!$F$10</f>
        <v>280.196763718383</v>
      </c>
      <c r="AC14" s="43">
        <f>+AB14*(1-EXP(-PARAMETROS!$F$14*((13-8)/12)))</f>
        <v>2.32527094563287</v>
      </c>
      <c r="AD14" s="43">
        <f>+AB14*EXP(-PARAMETROS!$F$14*((13-8)/12))</f>
        <v>277.87149277275</v>
      </c>
      <c r="AE14" s="43">
        <f>+AD14+(AE13*EXP(-PARAMETROS!$F$14))</f>
        <v>1311.87862841357</v>
      </c>
      <c r="AF14" s="43">
        <f>+AC14+(AE14*(1-EXP(-PARAMETROS!$F$14)))</f>
        <v>28.3022082487358</v>
      </c>
      <c r="AG14" s="43">
        <f t="shared" si="4"/>
        <v>20.7549527157395</v>
      </c>
      <c r="AH14" s="43">
        <f>+C14*PARAMETROS!$G$6*0.5*0.5*PARAMETROS!$G$10</f>
        <v>181.600157775402</v>
      </c>
      <c r="AI14" s="43">
        <f>+AH14*(1-EXP(-PARAMETROS!$G$14*((13-8)/12)))</f>
        <v>7.4112010278803</v>
      </c>
      <c r="AJ14" s="43">
        <f>+AH14*EXP(-PARAMETROS!$G$14*((13-8)/12))</f>
        <v>174.188956747521</v>
      </c>
      <c r="AK14" s="43">
        <f>+AJ14+(AK13*EXP(-PARAMETROS!$G$14))</f>
        <v>708.58695657251</v>
      </c>
      <c r="AL14" s="43">
        <f>+AI14+(AK14*(1-EXP(-PARAMETROS!$G$14)))</f>
        <v>74.8421653613618</v>
      </c>
      <c r="AM14" s="43">
        <f t="shared" si="5"/>
        <v>54.8842545983318</v>
      </c>
      <c r="AN14" s="43">
        <f t="shared" si="6"/>
        <v>392.933239657185</v>
      </c>
    </row>
    <row r="15" spans="1:40">
      <c r="A15">
        <v>7</v>
      </c>
      <c r="B15">
        <v>2031</v>
      </c>
      <c r="C15" s="24">
        <v>88056.1600789086</v>
      </c>
      <c r="D15" s="43">
        <f>+C15*PARAMETROS!$B$6*0.5*0.5*PARAMETROS!$B$10</f>
        <v>757.034325173924</v>
      </c>
      <c r="E15" s="43">
        <f>+D15*(1-EXP(-PARAMETROS!$B$14*((13-8)/12)))</f>
        <v>30.8949817973651</v>
      </c>
      <c r="F15" s="43">
        <f>+D15*EXP(-PARAMETROS!$B$14*((13-8)/12))</f>
        <v>726.139343376559</v>
      </c>
      <c r="G15" s="43">
        <f>+F15+(G14*EXP(-PARAMETROS!$B$14))</f>
        <v>3377.48698129786</v>
      </c>
      <c r="H15" s="43">
        <f>+E15+(G15*(1-EXP(-PARAMETROS!$B$14)))</f>
        <v>352.305363487602</v>
      </c>
      <c r="I15" s="43">
        <f t="shared" si="7"/>
        <v>258.357266557574</v>
      </c>
      <c r="J15" s="43">
        <f>+C15*PARAMETROS!$C$6*0.5*0.5*PARAMETROS!$C$10</f>
        <v>107.862955003193</v>
      </c>
      <c r="K15" s="43">
        <f>+J15*(1-EXP(-PARAMETROS!$C$14*((13-8)/12)))</f>
        <v>2.22389884733245</v>
      </c>
      <c r="L15" s="43">
        <f>+J15*EXP(-PARAMETROS!$C$14*((13-8)/12))</f>
        <v>105.639056155861</v>
      </c>
      <c r="M15" s="43">
        <f>+L15+(M14*EXP(-PARAMETROS!$C$14))</f>
        <v>550.026634913117</v>
      </c>
      <c r="N15" s="43">
        <f>+K15+(M15*(1-EXP(-PARAMETROS!$C$14)))</f>
        <v>29.0490143719808</v>
      </c>
      <c r="O15" s="43">
        <f t="shared" si="1"/>
        <v>21.3026105394525</v>
      </c>
      <c r="P15" s="43">
        <f>+C15*PARAMETROS!$D$6*0.5*0.5*PARAMETROS!$D$10</f>
        <v>923.013799061228</v>
      </c>
      <c r="Q15" s="43">
        <f>+P15*(1-EXP(-PARAMETROS!$D$14*((13-8)/12)))</f>
        <v>7.65982140868847</v>
      </c>
      <c r="R15" s="43">
        <f>+P15*EXP(-PARAMETROS!$D$14*((13-8)/12))</f>
        <v>915.353977652539</v>
      </c>
      <c r="S15" s="43">
        <f>+R15+(S14*EXP(-PARAMETROS!$D$14))</f>
        <v>5117.35801969265</v>
      </c>
      <c r="T15" s="43">
        <f>+Q15+(S15*(1-EXP(-PARAMETROS!$D$14)))</f>
        <v>108.990299362919</v>
      </c>
      <c r="U15" s="43">
        <f t="shared" si="2"/>
        <v>79.9262195328067</v>
      </c>
      <c r="V15" s="43">
        <f>+C15*PARAMETROS!$E$6*0.5*0.5*PARAMETROS!$E$10</f>
        <v>110.932905306722</v>
      </c>
      <c r="W15" s="43">
        <f>+V15*(1-EXP(-PARAMETROS!$E$14*((13-8)/12)))</f>
        <v>0.461258815581943</v>
      </c>
      <c r="X15" s="43">
        <f>+V15*EXP(-PARAMETROS!$E$14*((13-8)/12))</f>
        <v>110.47164649114</v>
      </c>
      <c r="Y15" s="43">
        <f>+X15+(Y14*EXP(-PARAMETROS!$E$14))</f>
        <v>632.789509155888</v>
      </c>
      <c r="Z15" s="43">
        <f>+W15+(Y15*(1-EXP(-PARAMETROS!$E$14)))</f>
        <v>6.75761963346534</v>
      </c>
      <c r="AA15" s="43">
        <f t="shared" si="3"/>
        <v>4.9555877312079</v>
      </c>
      <c r="AB15" s="43">
        <f>+C15*PARAMETROS!$F$6*0.5*0.5*PARAMETROS!$F$10</f>
        <v>282.46165240595</v>
      </c>
      <c r="AC15" s="43">
        <f>+AB15*(1-EXP(-PARAMETROS!$F$14*((13-8)/12)))</f>
        <v>2.34406659405651</v>
      </c>
      <c r="AD15" s="43">
        <f>+AB15*EXP(-PARAMETROS!$F$14*((13-8)/12))</f>
        <v>280.117585811893</v>
      </c>
      <c r="AE15" s="43">
        <f>+AD15+(AE14*EXP(-PARAMETROS!$F$14))</f>
        <v>1566.01927692236</v>
      </c>
      <c r="AF15" s="43">
        <f>+AC15+(AE15*(1-EXP(-PARAMETROS!$F$14)))</f>
        <v>33.353325904315</v>
      </c>
      <c r="AG15" s="43">
        <f t="shared" si="4"/>
        <v>24.4591056631643</v>
      </c>
      <c r="AH15" s="43">
        <f>+C15*PARAMETROS!$G$6*0.5*0.5*PARAMETROS!$G$10</f>
        <v>183.068069601176</v>
      </c>
      <c r="AI15" s="43">
        <f>+AH15*(1-EXP(-PARAMETROS!$G$14*((13-8)/12)))</f>
        <v>7.47110730640607</v>
      </c>
      <c r="AJ15" s="43">
        <f>+AH15*EXP(-PARAMETROS!$G$14*((13-8)/12))</f>
        <v>175.59696229477</v>
      </c>
      <c r="AK15" s="43">
        <f>+AJ15+(AK14*EXP(-PARAMETROS!$G$14))</f>
        <v>816.752954533798</v>
      </c>
      <c r="AL15" s="43">
        <f>+AI15+(AK15*(1-EXP(-PARAMETROS!$G$14)))</f>
        <v>85.1954272866009</v>
      </c>
      <c r="AM15" s="43">
        <f t="shared" si="5"/>
        <v>62.4766466768405</v>
      </c>
      <c r="AN15" s="43">
        <f t="shared" si="6"/>
        <v>451.477436701046</v>
      </c>
    </row>
    <row r="16" spans="1:40">
      <c r="A16">
        <v>8</v>
      </c>
      <c r="B16">
        <v>2032</v>
      </c>
      <c r="C16" s="24">
        <v>88735.5435396474</v>
      </c>
      <c r="D16" s="43">
        <f>+C16*PARAMETROS!$B$6*0.5*0.5*PARAMETROS!$B$10</f>
        <v>762.87510450468</v>
      </c>
      <c r="E16" s="43">
        <f>+D16*(1-EXP(-PARAMETROS!$B$14*((13-8)/12)))</f>
        <v>31.133347172759</v>
      </c>
      <c r="F16" s="43">
        <f>+D16*EXP(-PARAMETROS!$B$14*((13-8)/12))</f>
        <v>731.741757331921</v>
      </c>
      <c r="G16" s="43">
        <f>+F16+(G15*EXP(-PARAMETROS!$B$14))</f>
        <v>3787.81835693955</v>
      </c>
      <c r="H16" s="43">
        <f>+E16+(G16*(1-EXP(-PARAMETROS!$B$14)))</f>
        <v>391.591922029916</v>
      </c>
      <c r="I16" s="43">
        <f t="shared" si="7"/>
        <v>287.167409488604</v>
      </c>
      <c r="J16" s="43">
        <f>+C16*PARAMETROS!$C$6*0.5*0.5*PARAMETROS!$C$10</f>
        <v>108.69515467656</v>
      </c>
      <c r="K16" s="43">
        <f>+J16*(1-EXP(-PARAMETROS!$C$14*((13-8)/12)))</f>
        <v>2.24105698929412</v>
      </c>
      <c r="L16" s="43">
        <f>+J16*EXP(-PARAMETROS!$C$14*((13-8)/12))</f>
        <v>106.454097687266</v>
      </c>
      <c r="M16" s="43">
        <f>+L16+(M15*EXP(-PARAMETROS!$C$14))</f>
        <v>629.655617075734</v>
      </c>
      <c r="N16" s="43">
        <f>+K16+(M16*(1-EXP(-PARAMETROS!$C$14)))</f>
        <v>32.9497238004357</v>
      </c>
      <c r="O16" s="43">
        <f t="shared" si="1"/>
        <v>24.1631307869861</v>
      </c>
      <c r="P16" s="43">
        <f>+C16*PARAMETROS!$D$6*0.5*0.5*PARAMETROS!$D$10</f>
        <v>930.135166930936</v>
      </c>
      <c r="Q16" s="43">
        <f>+P16*(1-EXP(-PARAMETROS!$D$14*((13-8)/12)))</f>
        <v>7.71891955665009</v>
      </c>
      <c r="R16" s="43">
        <f>+P16*EXP(-PARAMETROS!$D$14*((13-8)/12))</f>
        <v>922.416247374286</v>
      </c>
      <c r="S16" s="43">
        <f>+R16+(S15*EXP(-PARAMETROS!$D$14))</f>
        <v>5938.4437891127</v>
      </c>
      <c r="T16" s="43">
        <f>+Q16+(S16*(1-EXP(-PARAMETROS!$D$14)))</f>
        <v>125.307985074341</v>
      </c>
      <c r="U16" s="43">
        <f t="shared" si="2"/>
        <v>91.8925223878498</v>
      </c>
      <c r="V16" s="43">
        <f>+C16*PARAMETROS!$E$6*0.5*0.5*PARAMETROS!$E$10</f>
        <v>111.788790699062</v>
      </c>
      <c r="W16" s="43">
        <f>+V16*(1-EXP(-PARAMETROS!$E$14*((13-8)/12)))</f>
        <v>0.46481758546409</v>
      </c>
      <c r="X16" s="43">
        <f>+V16*EXP(-PARAMETROS!$E$14*((13-8)/12))</f>
        <v>111.323973113598</v>
      </c>
      <c r="Y16" s="43">
        <f>+X16+(Y15*EXP(-PARAMETROS!$E$14))</f>
        <v>737.817121451602</v>
      </c>
      <c r="Z16" s="43">
        <f>+W16+(Y16*(1-EXP(-PARAMETROS!$E$14)))</f>
        <v>7.80622060661776</v>
      </c>
      <c r="AA16" s="43">
        <f t="shared" si="3"/>
        <v>5.72456177818634</v>
      </c>
      <c r="AB16" s="43">
        <f>+C16*PARAMETROS!$F$6*0.5*0.5*PARAMETROS!$F$10</f>
        <v>284.640940882367</v>
      </c>
      <c r="AC16" s="43">
        <f>+AB16*(1-EXP(-PARAMETROS!$F$14*((13-8)/12)))</f>
        <v>2.36215187137777</v>
      </c>
      <c r="AD16" s="43">
        <f>+AB16*EXP(-PARAMETROS!$F$14*((13-8)/12))</f>
        <v>282.278789010989</v>
      </c>
      <c r="AE16" s="43">
        <f>+AD16+(AE15*EXP(-PARAMETROS!$F$14))</f>
        <v>1817.28880662309</v>
      </c>
      <c r="AF16" s="43">
        <f>+AC16+(AE16*(1-EXP(-PARAMETROS!$F$14)))</f>
        <v>38.3468812272984</v>
      </c>
      <c r="AG16" s="43">
        <f t="shared" si="4"/>
        <v>28.1210462333521</v>
      </c>
      <c r="AH16" s="43">
        <f>+C16*PARAMETROS!$G$6*0.5*0.5*PARAMETROS!$G$10</f>
        <v>184.480502514046</v>
      </c>
      <c r="AI16" s="43">
        <f>+AH16*(1-EXP(-PARAMETROS!$G$14*((13-8)/12)))</f>
        <v>7.52874946037722</v>
      </c>
      <c r="AJ16" s="43">
        <f>+AH16*EXP(-PARAMETROS!$G$14*((13-8)/12))</f>
        <v>176.951753053669</v>
      </c>
      <c r="AK16" s="43">
        <f>+AJ16+(AK15*EXP(-PARAMETROS!$G$14))</f>
        <v>915.980387607272</v>
      </c>
      <c r="AL16" s="43">
        <f>+AI16+(AK16*(1-EXP(-PARAMETROS!$G$14)))</f>
        <v>94.6958081735079</v>
      </c>
      <c r="AM16" s="43">
        <f t="shared" si="5"/>
        <v>69.4435926605722</v>
      </c>
      <c r="AN16" s="43">
        <f t="shared" si="6"/>
        <v>506.512263335551</v>
      </c>
    </row>
    <row r="17" spans="1:40">
      <c r="A17">
        <v>9</v>
      </c>
      <c r="B17">
        <v>2033</v>
      </c>
      <c r="C17" s="24">
        <v>89394.9646034671</v>
      </c>
      <c r="D17" s="43">
        <f>+C17*PARAMETROS!$B$6*0.5*0.5*PARAMETROS!$B$10</f>
        <v>768.544263591414</v>
      </c>
      <c r="E17" s="43">
        <f>+D17*(1-EXP(-PARAMETROS!$B$14*((13-8)/12)))</f>
        <v>31.3647086328232</v>
      </c>
      <c r="F17" s="43">
        <f>+D17*EXP(-PARAMETROS!$B$14*((13-8)/12))</f>
        <v>737.179554958591</v>
      </c>
      <c r="G17" s="43">
        <f>+F17+(G16*EXP(-PARAMETROS!$B$14))</f>
        <v>4164.53933704098</v>
      </c>
      <c r="H17" s="43">
        <f>+E17+(G17*(1-EXP(-PARAMETROS!$B$14)))</f>
        <v>427.673024636456</v>
      </c>
      <c r="I17" s="43">
        <f t="shared" si="7"/>
        <v>313.6268847334</v>
      </c>
      <c r="J17" s="43">
        <f>+C17*PARAMETROS!$C$6*0.5*0.5*PARAMETROS!$C$10</f>
        <v>109.502901737881</v>
      </c>
      <c r="K17" s="43">
        <f>+J17*(1-EXP(-PARAMETROS!$C$14*((13-8)/12)))</f>
        <v>2.25771097173466</v>
      </c>
      <c r="L17" s="43">
        <f>+J17*EXP(-PARAMETROS!$C$14*((13-8)/12))</f>
        <v>107.245190766146</v>
      </c>
      <c r="M17" s="43">
        <f>+L17+(M16*EXP(-PARAMETROS!$C$14))</f>
        <v>706.192141030739</v>
      </c>
      <c r="N17" s="43">
        <f>+K17+(M17*(1-EXP(-PARAMETROS!$C$14)))</f>
        <v>36.6991081028767</v>
      </c>
      <c r="O17" s="43">
        <f t="shared" si="1"/>
        <v>26.9126792754429</v>
      </c>
      <c r="P17" s="43">
        <f>+C17*PARAMETROS!$D$6*0.5*0.5*PARAMETROS!$D$10</f>
        <v>937.047286886562</v>
      </c>
      <c r="Q17" s="43">
        <f>+P17*(1-EXP(-PARAMETROS!$D$14*((13-8)/12)))</f>
        <v>7.77628121740682</v>
      </c>
      <c r="R17" s="43">
        <f>+P17*EXP(-PARAMETROS!$D$14*((13-8)/12))</f>
        <v>929.271005669156</v>
      </c>
      <c r="S17" s="43">
        <f>+R17+(S16*EXP(-PARAMETROS!$D$14))</f>
        <v>6750.12572926417</v>
      </c>
      <c r="T17" s="43">
        <f>+Q17+(S17*(1-EXP(-PARAMETROS!$D$14)))</f>
        <v>141.437726003044</v>
      </c>
      <c r="U17" s="43">
        <f t="shared" si="2"/>
        <v>103.720999068898</v>
      </c>
      <c r="V17" s="43">
        <f>+C17*PARAMETROS!$E$6*0.5*0.5*PARAMETROS!$E$10</f>
        <v>112.619527519342</v>
      </c>
      <c r="W17" s="43">
        <f>+V17*(1-EXP(-PARAMETROS!$E$14*((13-8)/12)))</f>
        <v>0.468271787630011</v>
      </c>
      <c r="X17" s="43">
        <f>+V17*EXP(-PARAMETROS!$E$14*((13-8)/12))</f>
        <v>112.151255731712</v>
      </c>
      <c r="Y17" s="43">
        <f>+X17+(Y16*EXP(-PARAMETROS!$E$14))</f>
        <v>842.62697416216</v>
      </c>
      <c r="Z17" s="43">
        <f>+W17+(Y17*(1-EXP(-PARAMETROS!$E$14)))</f>
        <v>8.85255026797894</v>
      </c>
      <c r="AA17" s="43">
        <f t="shared" si="3"/>
        <v>6.49187019651787</v>
      </c>
      <c r="AB17" s="43">
        <f>+C17*PARAMETROS!$F$6*0.5*0.5*PARAMETROS!$F$10</f>
        <v>286.756195092304</v>
      </c>
      <c r="AC17" s="43">
        <f>+AB17*(1-EXP(-PARAMETROS!$F$14*((13-8)/12)))</f>
        <v>2.37970574706043</v>
      </c>
      <c r="AD17" s="43">
        <f>+AB17*EXP(-PARAMETROS!$F$14*((13-8)/12))</f>
        <v>284.376489345244</v>
      </c>
      <c r="AE17" s="43">
        <f>+AD17+(AE16*EXP(-PARAMETROS!$F$14))</f>
        <v>2065.68056661241</v>
      </c>
      <c r="AF17" s="43">
        <f>+AC17+(AE17*(1-EXP(-PARAMETROS!$F$14)))</f>
        <v>43.2829214904397</v>
      </c>
      <c r="AG17" s="43">
        <f t="shared" si="4"/>
        <v>31.740809092989</v>
      </c>
      <c r="AH17" s="43">
        <f>+C17*PARAMETROS!$G$6*0.5*0.5*PARAMETROS!$G$10</f>
        <v>185.851433759511</v>
      </c>
      <c r="AI17" s="43">
        <f>+AH17*(1-EXP(-PARAMETROS!$G$14*((13-8)/12)))</f>
        <v>7.58469790877069</v>
      </c>
      <c r="AJ17" s="43">
        <f>+AH17*EXP(-PARAMETROS!$G$14*((13-8)/12))</f>
        <v>178.26673585074</v>
      </c>
      <c r="AK17" s="43">
        <f>+AJ17+(AK16*EXP(-PARAMETROS!$G$14))</f>
        <v>1007.08006474488</v>
      </c>
      <c r="AL17" s="43">
        <f>+AI17+(AK17*(1-EXP(-PARAMETROS!$G$14)))</f>
        <v>103.421037114407</v>
      </c>
      <c r="AM17" s="43">
        <f t="shared" si="5"/>
        <v>75.8420938838981</v>
      </c>
      <c r="AN17" s="43">
        <f t="shared" si="6"/>
        <v>558.335336251147</v>
      </c>
    </row>
    <row r="18" spans="1:40">
      <c r="A18">
        <v>10</v>
      </c>
      <c r="B18">
        <v>2034</v>
      </c>
      <c r="C18" s="24">
        <v>90040.6705697146</v>
      </c>
      <c r="D18" s="43">
        <f>+C18*PARAMETROS!$B$6*0.5*0.5*PARAMETROS!$B$10</f>
        <v>774.095511567489</v>
      </c>
      <c r="E18" s="43">
        <f>+D18*(1-EXP(-PARAMETROS!$B$14*((13-8)/12)))</f>
        <v>31.5912580764486</v>
      </c>
      <c r="F18" s="43">
        <f>+D18*EXP(-PARAMETROS!$B$14*((13-8)/12))</f>
        <v>742.50425349104</v>
      </c>
      <c r="G18" s="43">
        <f>+F18+(G17*EXP(-PARAMETROS!$B$14))</f>
        <v>4510.73527452839</v>
      </c>
      <c r="H18" s="43">
        <f>+E18+(G18*(1-EXP(-PARAMETROS!$B$14)))</f>
        <v>460.844473356845</v>
      </c>
      <c r="I18" s="43">
        <f t="shared" si="7"/>
        <v>337.952613795019</v>
      </c>
      <c r="J18" s="43">
        <f>+C18*PARAMETROS!$C$6*0.5*0.5*PARAMETROS!$C$10</f>
        <v>110.293848714449</v>
      </c>
      <c r="K18" s="43">
        <f>+J18*(1-EXP(-PARAMETROS!$C$14*((13-8)/12)))</f>
        <v>2.27401857307415</v>
      </c>
      <c r="L18" s="43">
        <f>+J18*EXP(-PARAMETROS!$C$14*((13-8)/12))</f>
        <v>108.019830141375</v>
      </c>
      <c r="M18" s="43">
        <f>+L18+(M17*EXP(-PARAMETROS!$C$14))</f>
        <v>779.770574040972</v>
      </c>
      <c r="N18" s="43">
        <f>+K18+(M18*(1-EXP(-PARAMETROS!$C$14)))</f>
        <v>40.303878226461</v>
      </c>
      <c r="O18" s="43">
        <f t="shared" si="1"/>
        <v>29.5561773660713</v>
      </c>
      <c r="P18" s="43">
        <f>+C18*PARAMETROS!$D$6*0.5*0.5*PARAMETROS!$D$10</f>
        <v>943.81564376754</v>
      </c>
      <c r="Q18" s="43">
        <f>+P18*(1-EXP(-PARAMETROS!$D$14*((13-8)/12)))</f>
        <v>7.83244983047771</v>
      </c>
      <c r="R18" s="43">
        <f>+P18*EXP(-PARAMETROS!$D$14*((13-8)/12))</f>
        <v>935.983193937063</v>
      </c>
      <c r="S18" s="43">
        <f>+R18+(S17*EXP(-PARAMETROS!$D$14))</f>
        <v>7552.44747841559</v>
      </c>
      <c r="T18" s="43">
        <f>+Q18+(S18*(1-EXP(-PARAMETROS!$D$14)))</f>
        <v>157.380929684157</v>
      </c>
      <c r="U18" s="43">
        <f t="shared" si="2"/>
        <v>115.412681768382</v>
      </c>
      <c r="V18" s="43">
        <f>+C18*PARAMETROS!$E$6*0.5*0.5*PARAMETROS!$E$10</f>
        <v>113.432986097884</v>
      </c>
      <c r="W18" s="43">
        <f>+V18*(1-EXP(-PARAMETROS!$E$14*((13-8)/12)))</f>
        <v>0.471654146898671</v>
      </c>
      <c r="X18" s="43">
        <f>+V18*EXP(-PARAMETROS!$E$14*((13-8)/12))</f>
        <v>112.961331950986</v>
      </c>
      <c r="Y18" s="43">
        <f>+X18+(Y17*EXP(-PARAMETROS!$E$14))</f>
        <v>947.204027632797</v>
      </c>
      <c r="Z18" s="43">
        <f>+W18+(Y18*(1-EXP(-PARAMETROS!$E$14)))</f>
        <v>9.89649169530257</v>
      </c>
      <c r="AA18" s="43">
        <f t="shared" si="3"/>
        <v>7.25742724322187</v>
      </c>
      <c r="AB18" s="43">
        <f>+C18*PARAMETROS!$F$6*0.5*0.5*PARAMETROS!$F$10</f>
        <v>288.827454775116</v>
      </c>
      <c r="AC18" s="43">
        <f>+AB18*(1-EXP(-PARAMETROS!$F$14*((13-8)/12)))</f>
        <v>2.39689452503697</v>
      </c>
      <c r="AD18" s="43">
        <f>+AB18*EXP(-PARAMETROS!$F$14*((13-8)/12))</f>
        <v>286.430560250079</v>
      </c>
      <c r="AE18" s="43">
        <f>+AD18+(AE17*EXP(-PARAMETROS!$F$14))</f>
        <v>2311.20791111911</v>
      </c>
      <c r="AF18" s="43">
        <f>+AC18+(AE18*(1-EXP(-PARAMETROS!$F$14)))</f>
        <v>48.1618774291183</v>
      </c>
      <c r="AG18" s="43">
        <f t="shared" si="4"/>
        <v>35.3187101146866</v>
      </c>
      <c r="AH18" s="43">
        <f>+C18*PARAMETROS!$G$6*0.5*0.5*PARAMETROS!$G$10</f>
        <v>187.193851424158</v>
      </c>
      <c r="AI18" s="43">
        <f>+AH18*(1-EXP(-PARAMETROS!$G$14*((13-8)/12)))</f>
        <v>7.6394827024512</v>
      </c>
      <c r="AJ18" s="43">
        <f>+AH18*EXP(-PARAMETROS!$G$14*((13-8)/12))</f>
        <v>179.554368721706</v>
      </c>
      <c r="AK18" s="43">
        <f>+AJ18+(AK17*EXP(-PARAMETROS!$G$14))</f>
        <v>1090.79809426095</v>
      </c>
      <c r="AL18" s="43">
        <f>+AI18+(AK18*(1-EXP(-PARAMETROS!$G$14)))</f>
        <v>111.442645753778</v>
      </c>
      <c r="AM18" s="43">
        <f t="shared" si="5"/>
        <v>81.7246068861038</v>
      </c>
      <c r="AN18" s="43">
        <f t="shared" si="6"/>
        <v>607.222217173484</v>
      </c>
    </row>
    <row r="19" spans="1:40">
      <c r="A19">
        <v>11</v>
      </c>
      <c r="B19">
        <v>2035</v>
      </c>
      <c r="C19" s="24">
        <v>90674.8541990875</v>
      </c>
      <c r="D19" s="43">
        <f>+C19*PARAMETROS!$B$6*0.5*0.5*PARAMETROS!$B$10</f>
        <v>779.547699983023</v>
      </c>
      <c r="E19" s="43">
        <f>+D19*(1-EXP(-PARAMETROS!$B$14*((13-8)/12)))</f>
        <v>31.8137648456299</v>
      </c>
      <c r="F19" s="43">
        <f>+D19*EXP(-PARAMETROS!$B$14*((13-8)/12))</f>
        <v>747.733935137394</v>
      </c>
      <c r="G19" s="43">
        <f>+F19+(G18*EXP(-PARAMETROS!$B$14))</f>
        <v>4829.21599438538</v>
      </c>
      <c r="H19" s="43">
        <f>+E19+(G19*(1-EXP(-PARAMETROS!$B$14)))</f>
        <v>491.374427733384</v>
      </c>
      <c r="I19" s="43">
        <f t="shared" si="7"/>
        <v>360.341247004481</v>
      </c>
      <c r="J19" s="43">
        <f>+C19*PARAMETROS!$C$6*0.5*0.5*PARAMETROS!$C$10</f>
        <v>111.070681592666</v>
      </c>
      <c r="K19" s="43">
        <f>+J19*(1-EXP(-PARAMETROS!$C$14*((13-8)/12)))</f>
        <v>2.29003517249316</v>
      </c>
      <c r="L19" s="43">
        <f>+J19*EXP(-PARAMETROS!$C$14*((13-8)/12))</f>
        <v>108.780646420173</v>
      </c>
      <c r="M19" s="43">
        <f>+L19+(M18*EXP(-PARAMETROS!$C$14))</f>
        <v>850.521360807758</v>
      </c>
      <c r="N19" s="43">
        <f>+K19+(M19*(1-EXP(-PARAMETROS!$C$14)))</f>
        <v>43.7704514135234</v>
      </c>
      <c r="O19" s="43">
        <f t="shared" si="1"/>
        <v>32.0983310365837</v>
      </c>
      <c r="P19" s="43">
        <f>+C19*PARAMETROS!$D$6*0.5*0.5*PARAMETROS!$D$10</f>
        <v>950.463222318835</v>
      </c>
      <c r="Q19" s="43">
        <f>+P19*(1-EXP(-PARAMETROS!$D$14*((13-8)/12)))</f>
        <v>7.88761613953499</v>
      </c>
      <c r="R19" s="43">
        <f>+P19*EXP(-PARAMETROS!$D$14*((13-8)/12))</f>
        <v>942.5756061793</v>
      </c>
      <c r="S19" s="43">
        <f>+R19+(S18*EXP(-PARAMETROS!$D$14))</f>
        <v>8345.47460474121</v>
      </c>
      <c r="T19" s="43">
        <f>+Q19+(S19*(1-EXP(-PARAMETROS!$D$14)))</f>
        <v>173.139085198193</v>
      </c>
      <c r="U19" s="43">
        <f t="shared" si="2"/>
        <v>126.968662478675</v>
      </c>
      <c r="V19" s="43">
        <f>+C19*PARAMETROS!$E$6*0.5*0.5*PARAMETROS!$E$10</f>
        <v>114.231928868512</v>
      </c>
      <c r="W19" s="43">
        <f>+V19*(1-EXP(-PARAMETROS!$E$14*((13-8)/12)))</f>
        <v>0.474976149464805</v>
      </c>
      <c r="X19" s="43">
        <f>+V19*EXP(-PARAMETROS!$E$14*((13-8)/12))</f>
        <v>113.756952719047</v>
      </c>
      <c r="Y19" s="43">
        <f>+X19+(Y18*EXP(-PARAMETROS!$E$14))</f>
        <v>1051.53614280344</v>
      </c>
      <c r="Z19" s="43">
        <f>+W19+(Y19*(1-EXP(-PARAMETROS!$E$14)))</f>
        <v>10.9379355891175</v>
      </c>
      <c r="AA19" s="43">
        <f t="shared" si="3"/>
        <v>8.02115276535285</v>
      </c>
      <c r="AB19" s="43">
        <f>+C19*PARAMETROS!$F$6*0.5*0.5*PARAMETROS!$F$10</f>
        <v>290.861753746601</v>
      </c>
      <c r="AC19" s="43">
        <f>+AB19*(1-EXP(-PARAMETROS!$F$14*((13-8)/12)))</f>
        <v>2.41377657688637</v>
      </c>
      <c r="AD19" s="43">
        <f>+AB19*EXP(-PARAMETROS!$F$14*((13-8)/12))</f>
        <v>288.447977169715</v>
      </c>
      <c r="AE19" s="43">
        <f>+AD19+(AE18*EXP(-PARAMETROS!$F$14))</f>
        <v>2553.89090538475</v>
      </c>
      <c r="AF19" s="43">
        <f>+AC19+(AE19*(1-EXP(-PARAMETROS!$F$14)))</f>
        <v>52.9842047333163</v>
      </c>
      <c r="AG19" s="43">
        <f t="shared" si="4"/>
        <v>38.8550834710985</v>
      </c>
      <c r="AH19" s="43">
        <f>+C19*PARAMETROS!$G$6*0.5*0.5*PARAMETROS!$G$10</f>
        <v>188.512314240364</v>
      </c>
      <c r="AI19" s="43">
        <f>+AH19*(1-EXP(-PARAMETROS!$G$14*((13-8)/12)))</f>
        <v>7.69328988576201</v>
      </c>
      <c r="AJ19" s="43">
        <f>+AH19*EXP(-PARAMETROS!$G$14*((13-8)/12))</f>
        <v>180.819024354602</v>
      </c>
      <c r="AK19" s="43">
        <f>+AJ19+(AK18*EXP(-PARAMETROS!$G$14))</f>
        <v>1167.81395556423</v>
      </c>
      <c r="AL19" s="43">
        <f>+AI19+(AK19*(1-EXP(-PARAMETROS!$G$14)))</f>
        <v>118.825481150893</v>
      </c>
      <c r="AM19" s="43">
        <f t="shared" si="5"/>
        <v>87.1386861773214</v>
      </c>
      <c r="AN19" s="43">
        <f t="shared" si="6"/>
        <v>653.423162933512</v>
      </c>
    </row>
    <row r="20" spans="1:40">
      <c r="A20">
        <v>12</v>
      </c>
      <c r="B20">
        <v>2036</v>
      </c>
      <c r="C20" s="24">
        <v>91298.6946176216</v>
      </c>
      <c r="D20" s="43">
        <f>+C20*PARAMETROS!$B$6*0.5*0.5*PARAMETROS!$B$10</f>
        <v>784.910965992329</v>
      </c>
      <c r="E20" s="43">
        <f>+D20*(1-EXP(-PARAMETROS!$B$14*((13-8)/12)))</f>
        <v>32.0326426431377</v>
      </c>
      <c r="F20" s="43">
        <f>+D20*EXP(-PARAMETROS!$B$14*((13-8)/12))</f>
        <v>752.878323349191</v>
      </c>
      <c r="G20" s="43">
        <f>+F20+(G19*EXP(-PARAMETROS!$B$14))</f>
        <v>5122.53365484682</v>
      </c>
      <c r="H20" s="43">
        <f>+E20+(G20*(1-EXP(-PARAMETROS!$B$14)))</f>
        <v>519.506171436054</v>
      </c>
      <c r="I20" s="43">
        <f t="shared" si="7"/>
        <v>380.971192386439</v>
      </c>
      <c r="J20" s="43">
        <f>+C20*PARAMETROS!$C$6*0.5*0.5*PARAMETROS!$C$10</f>
        <v>111.834844723709</v>
      </c>
      <c r="K20" s="43">
        <f>+J20*(1-EXP(-PARAMETROS!$C$14*((13-8)/12)))</f>
        <v>2.30579054936235</v>
      </c>
      <c r="L20" s="43">
        <f>+J20*EXP(-PARAMETROS!$C$14*((13-8)/12))</f>
        <v>109.529054174347</v>
      </c>
      <c r="M20" s="43">
        <f>+L20+(M19*EXP(-PARAMETROS!$C$14))</f>
        <v>918.569998741075</v>
      </c>
      <c r="N20" s="43">
        <f>+K20+(M20*(1-EXP(-PARAMETROS!$C$14)))</f>
        <v>47.104978024343</v>
      </c>
      <c r="O20" s="43">
        <f t="shared" si="1"/>
        <v>34.5436505511848</v>
      </c>
      <c r="P20" s="43">
        <f>+C20*PARAMETROS!$D$6*0.5*0.5*PARAMETROS!$D$10</f>
        <v>957.002382261798</v>
      </c>
      <c r="Q20" s="43">
        <f>+P20*(1-EXP(-PARAMETROS!$D$14*((13-8)/12)))</f>
        <v>7.94188271428922</v>
      </c>
      <c r="R20" s="43">
        <f>+P20*EXP(-PARAMETROS!$D$14*((13-8)/12))</f>
        <v>949.060499547509</v>
      </c>
      <c r="S20" s="43">
        <f>+R20+(S19*EXP(-PARAMETROS!$D$14))</f>
        <v>9129.28363523006</v>
      </c>
      <c r="T20" s="43">
        <f>+Q20+(S20*(1-EXP(-PARAMETROS!$D$14)))</f>
        <v>188.713810450773</v>
      </c>
      <c r="U20" s="43">
        <f t="shared" si="2"/>
        <v>138.3901276639</v>
      </c>
      <c r="V20" s="43">
        <f>+C20*PARAMETROS!$E$6*0.5*0.5*PARAMETROS!$E$10</f>
        <v>115.017841290922</v>
      </c>
      <c r="W20" s="43">
        <f>+V20*(1-EXP(-PARAMETROS!$E$14*((13-8)/12)))</f>
        <v>0.478243971867091</v>
      </c>
      <c r="X20" s="43">
        <f>+V20*EXP(-PARAMETROS!$E$14*((13-8)/12))</f>
        <v>114.539597319055</v>
      </c>
      <c r="Y20" s="43">
        <f>+X20+(Y19*EXP(-PARAMETROS!$E$14))</f>
        <v>1155.61278068284</v>
      </c>
      <c r="Z20" s="43">
        <f>+W20+(Y20*(1-EXP(-PARAMETROS!$E$14)))</f>
        <v>11.9767832612475</v>
      </c>
      <c r="AA20" s="43">
        <f t="shared" si="3"/>
        <v>8.78297439158149</v>
      </c>
      <c r="AB20" s="43">
        <f>+C20*PARAMETROS!$F$6*0.5*0.5*PARAMETROS!$F$10</f>
        <v>292.862874341672</v>
      </c>
      <c r="AC20" s="43">
        <f>+AB20*(1-EXP(-PARAMETROS!$F$14*((13-8)/12)))</f>
        <v>2.43038329109918</v>
      </c>
      <c r="AD20" s="43">
        <f>+AB20*EXP(-PARAMETROS!$F$14*((13-8)/12))</f>
        <v>290.432491050573</v>
      </c>
      <c r="AE20" s="43">
        <f>+AD20+(AE19*EXP(-PARAMETROS!$F$14))</f>
        <v>2793.75296827889</v>
      </c>
      <c r="AF20" s="43">
        <f>+AC20+(AE20*(1-EXP(-PARAMETROS!$F$14)))</f>
        <v>57.7503985162117</v>
      </c>
      <c r="AG20" s="43">
        <f t="shared" si="4"/>
        <v>42.3502922452218</v>
      </c>
      <c r="AH20" s="43">
        <f>+C20*PARAMETROS!$G$6*0.5*0.5*PARAMETROS!$G$10</f>
        <v>189.809273601957</v>
      </c>
      <c r="AI20" s="43">
        <f>+AH20*(1-EXP(-PARAMETROS!$G$14*((13-8)/12)))</f>
        <v>7.74621950141598</v>
      </c>
      <c r="AJ20" s="43">
        <f>+AH20*EXP(-PARAMETROS!$G$14*((13-8)/12))</f>
        <v>182.063054100541</v>
      </c>
      <c r="AK20" s="43">
        <f>+AJ20+(AK19*EXP(-PARAMETROS!$G$14))</f>
        <v>1238.74481839964</v>
      </c>
      <c r="AL20" s="43">
        <f>+AI20+(AK20*(1-EXP(-PARAMETROS!$G$14)))</f>
        <v>125.628374814902</v>
      </c>
      <c r="AM20" s="43">
        <f t="shared" si="5"/>
        <v>92.1274748642612</v>
      </c>
      <c r="AN20" s="43">
        <f t="shared" si="6"/>
        <v>697.165712102588</v>
      </c>
    </row>
    <row r="21" spans="1:40">
      <c r="A21">
        <v>13</v>
      </c>
      <c r="B21">
        <v>2037</v>
      </c>
      <c r="C21" s="24">
        <v>91909.3164127037</v>
      </c>
      <c r="D21" s="43">
        <f>+C21*PARAMETROS!$B$6*0.5*0.5*PARAMETROS!$B$10</f>
        <v>790.160589166474</v>
      </c>
      <c r="E21" s="43">
        <f>+D21*(1-EXP(-PARAMETROS!$B$14*((13-8)/12)))</f>
        <v>32.246882614847</v>
      </c>
      <c r="F21" s="43">
        <f>+D21*EXP(-PARAMETROS!$B$14*((13-8)/12))</f>
        <v>757.913706551627</v>
      </c>
      <c r="G21" s="43">
        <f>+F21+(G20*EXP(-PARAMETROS!$B$14))</f>
        <v>5392.97383260553</v>
      </c>
      <c r="H21" s="43">
        <f>+E21+(G21*(1-EXP(-PARAMETROS!$B$14)))</f>
        <v>545.456196990097</v>
      </c>
      <c r="I21" s="43">
        <f t="shared" si="7"/>
        <v>400.00121112607</v>
      </c>
      <c r="J21" s="43">
        <f>+C21*PARAMETROS!$C$6*0.5*0.5*PARAMETROS!$C$10</f>
        <v>112.582815917864</v>
      </c>
      <c r="K21" s="43">
        <f>+J21*(1-EXP(-PARAMETROS!$C$14*((13-8)/12)))</f>
        <v>2.32121208381289</v>
      </c>
      <c r="L21" s="43">
        <f>+J21*EXP(-PARAMETROS!$C$14*((13-8)/12))</f>
        <v>110.261603834051</v>
      </c>
      <c r="M21" s="43">
        <f>+L21+(M20*EXP(-PARAMETROS!$C$14))</f>
        <v>984.032415100145</v>
      </c>
      <c r="N21" s="43">
        <f>+K21+(M21*(1-EXP(-PARAMETROS!$C$14)))</f>
        <v>50.3130392781993</v>
      </c>
      <c r="O21" s="43">
        <f t="shared" si="1"/>
        <v>36.8962288040127</v>
      </c>
      <c r="P21" s="43">
        <f>+C21*PARAMETROS!$D$6*0.5*0.5*PARAMETROS!$D$10</f>
        <v>963.402983223312</v>
      </c>
      <c r="Q21" s="43">
        <f>+P21*(1-EXP(-PARAMETROS!$D$14*((13-8)/12)))</f>
        <v>7.99499942860416</v>
      </c>
      <c r="R21" s="43">
        <f>+P21*EXP(-PARAMETROS!$D$14*((13-8)/12))</f>
        <v>955.407983794708</v>
      </c>
      <c r="S21" s="43">
        <f>+R21+(S20*EXP(-PARAMETROS!$D$14))</f>
        <v>9903.91969128829</v>
      </c>
      <c r="T21" s="43">
        <f>+Q21+(S21*(1-EXP(-PARAMETROS!$D$14)))</f>
        <v>204.105748779463</v>
      </c>
      <c r="U21" s="43">
        <f t="shared" si="2"/>
        <v>149.677549104939</v>
      </c>
      <c r="V21" s="43">
        <f>+C21*PARAMETROS!$E$6*0.5*0.5*PARAMETROS!$E$10</f>
        <v>115.78710092831</v>
      </c>
      <c r="W21" s="43">
        <f>+V21*(1-EXP(-PARAMETROS!$E$14*((13-8)/12)))</f>
        <v>0.481442552019981</v>
      </c>
      <c r="X21" s="43">
        <f>+V21*EXP(-PARAMETROS!$E$14*((13-8)/12))</f>
        <v>115.30565837629</v>
      </c>
      <c r="Y21" s="43">
        <f>+X21+(Y20*EXP(-PARAMETROS!$E$14))</f>
        <v>1259.41989976975</v>
      </c>
      <c r="Z21" s="43">
        <f>+W21+(Y21*(1-EXP(-PARAMETROS!$E$14)))</f>
        <v>13.0128799343351</v>
      </c>
      <c r="AA21" s="43">
        <f t="shared" si="3"/>
        <v>9.54277861851236</v>
      </c>
      <c r="AB21" s="43">
        <f>+C21*PARAMETROS!$F$6*0.5*0.5*PARAMETROS!$F$10</f>
        <v>294.821592971685</v>
      </c>
      <c r="AC21" s="43">
        <f>+AB21*(1-EXP(-PARAMETROS!$F$14*((13-8)/12)))</f>
        <v>2.44663812381244</v>
      </c>
      <c r="AD21" s="43">
        <f>+AB21*EXP(-PARAMETROS!$F$14*((13-8)/12))</f>
        <v>292.374954847873</v>
      </c>
      <c r="AE21" s="43">
        <f>+AD21+(AE20*EXP(-PARAMETROS!$F$14))</f>
        <v>3030.80790790165</v>
      </c>
      <c r="AF21" s="43">
        <f>+AC21+(AE21*(1-EXP(-PARAMETROS!$F$14)))</f>
        <v>62.4606556526426</v>
      </c>
      <c r="AG21" s="43">
        <f t="shared" si="4"/>
        <v>45.8044808119378</v>
      </c>
      <c r="AH21" s="43">
        <f>+C21*PARAMETROS!$G$6*0.5*0.5*PARAMETROS!$G$10</f>
        <v>191.078751548552</v>
      </c>
      <c r="AI21" s="43">
        <f>+AH21*(1-EXP(-PARAMETROS!$G$14*((13-8)/12)))</f>
        <v>7.79802758560453</v>
      </c>
      <c r="AJ21" s="43">
        <f>+AH21*EXP(-PARAMETROS!$G$14*((13-8)/12))</f>
        <v>183.280723962948</v>
      </c>
      <c r="AK21" s="43">
        <f>+AJ21+(AK20*EXP(-PARAMETROS!$G$14))</f>
        <v>1304.1433870491</v>
      </c>
      <c r="AL21" s="43">
        <f>+AI21+(AK21*(1-EXP(-PARAMETROS!$G$14)))</f>
        <v>131.903679548526</v>
      </c>
      <c r="AM21" s="43">
        <f t="shared" si="5"/>
        <v>96.729365002252</v>
      </c>
      <c r="AN21" s="43">
        <f t="shared" si="6"/>
        <v>738.651613467724</v>
      </c>
    </row>
    <row r="22" spans="1:40">
      <c r="A22">
        <v>14</v>
      </c>
      <c r="B22">
        <v>2038</v>
      </c>
      <c r="C22" s="24">
        <v>92499.8723787584</v>
      </c>
      <c r="D22" s="43">
        <f>+C22*PARAMETROS!$B$6*0.5*0.5*PARAMETROS!$B$10</f>
        <v>795.237702872535</v>
      </c>
      <c r="E22" s="43">
        <f>+D22*(1-EXP(-PARAMETROS!$B$14*((13-8)/12)))</f>
        <v>32.45408238151</v>
      </c>
      <c r="F22" s="43">
        <f>+D22*EXP(-PARAMETROS!$B$14*((13-8)/12))</f>
        <v>762.783620491025</v>
      </c>
      <c r="G22" s="43">
        <f>+F22+(G21*EXP(-PARAMETROS!$B$14))</f>
        <v>5642.54813872131</v>
      </c>
      <c r="H22" s="43">
        <f>+E22+(G22*(1-EXP(-PARAMETROS!$B$14)))</f>
        <v>569.413532118621</v>
      </c>
      <c r="I22" s="43">
        <f t="shared" si="7"/>
        <v>417.569923553654</v>
      </c>
      <c r="J22" s="43">
        <f>+C22*PARAMETROS!$C$6*0.5*0.5*PARAMETROS!$C$10</f>
        <v>113.306207802501</v>
      </c>
      <c r="K22" s="43">
        <f>+J22*(1-EXP(-PARAMETROS!$C$14*((13-8)/12)))</f>
        <v>2.3361268465168</v>
      </c>
      <c r="L22" s="43">
        <f>+J22*EXP(-PARAMETROS!$C$14*((13-8)/12))</f>
        <v>110.970080955985</v>
      </c>
      <c r="M22" s="43">
        <f>+L22+(M21*EXP(-PARAMETROS!$C$14))</f>
        <v>1047.01066886174</v>
      </c>
      <c r="N22" s="43">
        <f>+K22+(M22*(1-EXP(-PARAMETROS!$C$14)))</f>
        <v>53.3994397207964</v>
      </c>
      <c r="O22" s="43">
        <f t="shared" si="1"/>
        <v>39.1595891285839</v>
      </c>
      <c r="P22" s="43">
        <f>+C22*PARAMETROS!$D$6*0.5*0.5*PARAMETROS!$D$10</f>
        <v>969.593252084661</v>
      </c>
      <c r="Q22" s="43">
        <f>+P22*(1-EXP(-PARAMETROS!$D$14*((13-8)/12)))</f>
        <v>8.04637065837117</v>
      </c>
      <c r="R22" s="43">
        <f>+P22*EXP(-PARAMETROS!$D$14*((13-8)/12))</f>
        <v>961.54688142629</v>
      </c>
      <c r="S22" s="43">
        <f>+R22+(S21*EXP(-PARAMETROS!$D$14))</f>
        <v>10669.3558233637</v>
      </c>
      <c r="T22" s="43">
        <f>+Q22+(S22*(1-EXP(-PARAMETROS!$D$14)))</f>
        <v>219.313770923269</v>
      </c>
      <c r="U22" s="43">
        <f t="shared" si="2"/>
        <v>160.830098677064</v>
      </c>
      <c r="V22" s="43">
        <f>+C22*PARAMETROS!$E$6*0.5*0.5*PARAMETROS!$E$10</f>
        <v>116.531081690155</v>
      </c>
      <c r="W22" s="43">
        <f>+V22*(1-EXP(-PARAMETROS!$E$14*((13-8)/12)))</f>
        <v>0.484536022655007</v>
      </c>
      <c r="X22" s="43">
        <f>+V22*EXP(-PARAMETROS!$E$14*((13-8)/12))</f>
        <v>116.0465456675</v>
      </c>
      <c r="Y22" s="43">
        <f>+X22+(Y21*EXP(-PARAMETROS!$E$14))</f>
        <v>1362.93500805494</v>
      </c>
      <c r="Z22" s="43">
        <f>+W22+(Y22*(1-EXP(-PARAMETROS!$E$14)))</f>
        <v>14.0459659418806</v>
      </c>
      <c r="AA22" s="43">
        <f t="shared" si="3"/>
        <v>10.3003750240457</v>
      </c>
      <c r="AB22" s="43">
        <f>+C22*PARAMETROS!$F$6*0.5*0.5*PARAMETROS!$F$10</f>
        <v>296.715945551454</v>
      </c>
      <c r="AC22" s="43">
        <f>+AB22*(1-EXP(-PARAMETROS!$F$14*((13-8)/12)))</f>
        <v>2.46235880151073</v>
      </c>
      <c r="AD22" s="43">
        <f>+AB22*EXP(-PARAMETROS!$F$14*((13-8)/12))</f>
        <v>294.253586749943</v>
      </c>
      <c r="AE22" s="43">
        <f>+AD22+(AE21*EXP(-PARAMETROS!$F$14))</f>
        <v>3265.04747712276</v>
      </c>
      <c r="AF22" s="43">
        <f>+AC22+(AE22*(1-EXP(-PARAMETROS!$F$14)))</f>
        <v>67.1146305649731</v>
      </c>
      <c r="AG22" s="43">
        <f t="shared" si="4"/>
        <v>49.2173957476468</v>
      </c>
      <c r="AH22" s="43">
        <f>+C22*PARAMETROS!$G$6*0.5*0.5*PARAMETROS!$G$10</f>
        <v>192.306512793197</v>
      </c>
      <c r="AI22" s="43">
        <f>+AH22*(1-EXP(-PARAMETROS!$G$14*((13-8)/12)))</f>
        <v>7.84813318853884</v>
      </c>
      <c r="AJ22" s="43">
        <f>+AH22*EXP(-PARAMETROS!$G$14*((13-8)/12))</f>
        <v>184.458379604658</v>
      </c>
      <c r="AK22" s="43">
        <f>+AJ22+(AK21*EXP(-PARAMETROS!$G$14))</f>
        <v>1364.49611469084</v>
      </c>
      <c r="AL22" s="43">
        <f>+AI22+(AK22*(1-EXP(-PARAMETROS!$G$14)))</f>
        <v>137.69710654242</v>
      </c>
      <c r="AM22" s="43">
        <f t="shared" si="5"/>
        <v>100.977878131108</v>
      </c>
      <c r="AN22" s="43">
        <f t="shared" si="6"/>
        <v>778.055260262102</v>
      </c>
    </row>
    <row r="23" spans="1:40">
      <c r="A23">
        <v>15</v>
      </c>
      <c r="B23">
        <v>2039</v>
      </c>
      <c r="C23" s="24">
        <v>93061.4466680427</v>
      </c>
      <c r="D23" s="43">
        <f>+C23*PARAMETROS!$B$6*0.5*0.5*PARAMETROS!$B$10</f>
        <v>800.065655996341</v>
      </c>
      <c r="E23" s="43">
        <f>+D23*(1-EXP(-PARAMETROS!$B$14*((13-8)/12)))</f>
        <v>32.6511137695442</v>
      </c>
      <c r="F23" s="43">
        <f>+D23*EXP(-PARAMETROS!$B$14*((13-8)/12))</f>
        <v>767.414542226796</v>
      </c>
      <c r="G23" s="43">
        <f>+F23+(G22*EXP(-PARAMETROS!$B$14))</f>
        <v>5873.00323121099</v>
      </c>
      <c r="H23" s="43">
        <f>+E23+(G23*(1-EXP(-PARAMETROS!$B$14)))</f>
        <v>591.541265134735</v>
      </c>
      <c r="I23" s="43">
        <f t="shared" si="7"/>
        <v>433.796927765471</v>
      </c>
      <c r="J23" s="43">
        <f>+C23*PARAMETROS!$C$6*0.5*0.5*PARAMETROS!$C$10</f>
        <v>113.994099055558</v>
      </c>
      <c r="K23" s="43">
        <f>+J23*(1-EXP(-PARAMETROS!$C$14*((13-8)/12)))</f>
        <v>2.35030966363615</v>
      </c>
      <c r="L23" s="43">
        <f>+J23*EXP(-PARAMETROS!$C$14*((13-8)/12))</f>
        <v>111.643789391922</v>
      </c>
      <c r="M23" s="43">
        <f>+L23+(M22*EXP(-PARAMETROS!$C$14))</f>
        <v>1107.59114537939</v>
      </c>
      <c r="N23" s="43">
        <f>+K23+(M23*(1-EXP(-PARAMETROS!$C$14)))</f>
        <v>56.3681672417021</v>
      </c>
      <c r="O23" s="43">
        <f t="shared" si="1"/>
        <v>41.3366559772481</v>
      </c>
      <c r="P23" s="43">
        <f>+C23*PARAMETROS!$D$6*0.5*0.5*PARAMETROS!$D$10</f>
        <v>975.479732005463</v>
      </c>
      <c r="Q23" s="43">
        <f>+P23*(1-EXP(-PARAMETROS!$D$14*((13-8)/12)))</f>
        <v>8.09522083262104</v>
      </c>
      <c r="R23" s="43">
        <f>+P23*EXP(-PARAMETROS!$D$14*((13-8)/12))</f>
        <v>967.384511172842</v>
      </c>
      <c r="S23" s="43">
        <f>+R23+(S22*EXP(-PARAMETROS!$D$14))</f>
        <v>11425.4729342717</v>
      </c>
      <c r="T23" s="43">
        <f>+Q23+(S23*(1-EXP(-PARAMETROS!$D$14)))</f>
        <v>234.33474302896</v>
      </c>
      <c r="U23" s="43">
        <f t="shared" si="2"/>
        <v>171.845478221237</v>
      </c>
      <c r="V23" s="43">
        <f>+C23*PARAMETROS!$E$6*0.5*0.5*PARAMETROS!$E$10</f>
        <v>117.238551416294</v>
      </c>
      <c r="W23" s="43">
        <f>+V23*(1-EXP(-PARAMETROS!$E$14*((13-8)/12)))</f>
        <v>0.487477680470933</v>
      </c>
      <c r="X23" s="43">
        <f>+V23*EXP(-PARAMETROS!$E$14*((13-8)/12))</f>
        <v>116.751073735823</v>
      </c>
      <c r="Y23" s="43">
        <f>+X23+(Y22*EXP(-PARAMETROS!$E$14))</f>
        <v>1466.12465187154</v>
      </c>
      <c r="Z23" s="43">
        <f>+W23+(Y23*(1-EXP(-PARAMETROS!$E$14)))</f>
        <v>15.0756617110358</v>
      </c>
      <c r="AA23" s="43">
        <f t="shared" si="3"/>
        <v>11.0554852547595</v>
      </c>
      <c r="AB23" s="43">
        <f>+C23*PARAMETROS!$F$6*0.5*0.5*PARAMETROS!$F$10</f>
        <v>298.517332320509</v>
      </c>
      <c r="AC23" s="43">
        <f>+AB23*(1-EXP(-PARAMETROS!$F$14*((13-8)/12)))</f>
        <v>2.47730798315132</v>
      </c>
      <c r="AD23" s="43">
        <f>+AB23*EXP(-PARAMETROS!$F$14*((13-8)/12))</f>
        <v>296.040024337358</v>
      </c>
      <c r="AE23" s="43">
        <f>+AD23+(AE22*EXP(-PARAMETROS!$F$14))</f>
        <v>3496.43522969666</v>
      </c>
      <c r="AF23" s="43">
        <f>+AC23+(AE23*(1-EXP(-PARAMETROS!$F$14)))</f>
        <v>71.7113642281451</v>
      </c>
      <c r="AG23" s="43">
        <f t="shared" si="4"/>
        <v>52.5883337673063</v>
      </c>
      <c r="AH23" s="43">
        <f>+C23*PARAMETROS!$G$6*0.5*0.5*PARAMETROS!$G$10</f>
        <v>193.474021358013</v>
      </c>
      <c r="AI23" s="43">
        <f>+AH23*(1-EXP(-PARAMETROS!$G$14*((13-8)/12)))</f>
        <v>7.8957798468987</v>
      </c>
      <c r="AJ23" s="43">
        <f>+AH23*EXP(-PARAMETROS!$G$14*((13-8)/12))</f>
        <v>185.578241511114</v>
      </c>
      <c r="AK23" s="43">
        <f>+AJ23+(AK22*EXP(-PARAMETROS!$G$14))</f>
        <v>1420.22538284807</v>
      </c>
      <c r="AL23" s="43">
        <f>+AI23+(AK23*(1-EXP(-PARAMETROS!$G$14)))</f>
        <v>143.048094249589</v>
      </c>
      <c r="AM23" s="43">
        <f t="shared" si="5"/>
        <v>104.901935783032</v>
      </c>
      <c r="AN23" s="43">
        <f t="shared" si="6"/>
        <v>815.524816769054</v>
      </c>
    </row>
    <row r="24" spans="1:40">
      <c r="A24">
        <v>16</v>
      </c>
      <c r="B24">
        <v>2040</v>
      </c>
      <c r="C24" s="24">
        <v>93585.0613735484</v>
      </c>
      <c r="D24" s="43">
        <f>+C24*PARAMETROS!$B$6*0.5*0.5*PARAMETROS!$B$10</f>
        <v>804.567263889286</v>
      </c>
      <c r="E24" s="43">
        <f>+D24*(1-EXP(-PARAMETROS!$B$14*((13-8)/12)))</f>
        <v>32.8348268315371</v>
      </c>
      <c r="F24" s="43">
        <f>+D24*EXP(-PARAMETROS!$B$14*((13-8)/12))</f>
        <v>771.732437057749</v>
      </c>
      <c r="G24" s="43">
        <f>+F24+(G23*EXP(-PARAMETROS!$B$14))</f>
        <v>6085.84551690355</v>
      </c>
      <c r="H24" s="43">
        <f>+E24+(G24*(1-EXP(-PARAMETROS!$B$14)))</f>
        <v>611.97959965436</v>
      </c>
      <c r="I24" s="43">
        <f t="shared" si="7"/>
        <v>448.785039746529</v>
      </c>
      <c r="J24" s="43">
        <f>+C24*PARAMETROS!$C$6*0.5*0.5*PARAMETROS!$C$10</f>
        <v>114.635492336486</v>
      </c>
      <c r="K24" s="43">
        <f>+J24*(1-EXP(-PARAMETROS!$C$14*((13-8)/12)))</f>
        <v>2.36353379399769</v>
      </c>
      <c r="L24" s="43">
        <f>+J24*EXP(-PARAMETROS!$C$14*((13-8)/12))</f>
        <v>112.271958542489</v>
      </c>
      <c r="M24" s="43">
        <f>+L24+(M23*EXP(-PARAMETROS!$C$14))</f>
        <v>1165.84524634381</v>
      </c>
      <c r="N24" s="43">
        <f>+K24+(M24*(1-EXP(-PARAMETROS!$C$14)))</f>
        <v>59.2224774012921</v>
      </c>
      <c r="O24" s="43">
        <f t="shared" si="1"/>
        <v>43.4298167609474</v>
      </c>
      <c r="P24" s="43">
        <f>+C24*PARAMETROS!$D$6*0.5*0.5*PARAMETROS!$D$10</f>
        <v>980.968315633684</v>
      </c>
      <c r="Q24" s="43">
        <f>+P24*(1-EXP(-PARAMETROS!$D$14*((13-8)/12)))</f>
        <v>8.1407689819787</v>
      </c>
      <c r="R24" s="43">
        <f>+P24*EXP(-PARAMETROS!$D$14*((13-8)/12))</f>
        <v>972.827546651706</v>
      </c>
      <c r="S24" s="43">
        <f>+R24+(S23*EXP(-PARAMETROS!$D$14))</f>
        <v>12172.060958727</v>
      </c>
      <c r="T24" s="43">
        <f>+Q24+(S24*(1-EXP(-PARAMETROS!$D$14)))</f>
        <v>249.163724555823</v>
      </c>
      <c r="U24" s="43">
        <f t="shared" si="2"/>
        <v>182.720064674269</v>
      </c>
      <c r="V24" s="43">
        <f>+C24*PARAMETROS!$E$6*0.5*0.5*PARAMETROS!$E$10</f>
        <v>117.898199764474</v>
      </c>
      <c r="W24" s="43">
        <f>+V24*(1-EXP(-PARAMETROS!$E$14*((13-8)/12)))</f>
        <v>0.490220497085539</v>
      </c>
      <c r="X24" s="43">
        <f>+V24*EXP(-PARAMETROS!$E$14*((13-8)/12))</f>
        <v>117.407979267388</v>
      </c>
      <c r="Y24" s="43">
        <f>+X24+(Y23*EXP(-PARAMETROS!$E$14))</f>
        <v>1568.94444710836</v>
      </c>
      <c r="Z24" s="43">
        <f>+W24+(Y24*(1-EXP(-PARAMETROS!$E$14)))</f>
        <v>16.1014785841332</v>
      </c>
      <c r="AA24" s="43">
        <f t="shared" si="3"/>
        <v>11.8077509616977</v>
      </c>
      <c r="AB24" s="43">
        <f>+C24*PARAMETROS!$F$6*0.5*0.5*PARAMETROS!$F$10</f>
        <v>300.196954448122</v>
      </c>
      <c r="AC24" s="43">
        <f>+AB24*(1-EXP(-PARAMETROS!$F$14*((13-8)/12)))</f>
        <v>2.49124667566565</v>
      </c>
      <c r="AD24" s="43">
        <f>+AB24*EXP(-PARAMETROS!$F$14*((13-8)/12))</f>
        <v>297.705707772457</v>
      </c>
      <c r="AE24" s="43">
        <f>+AD24+(AE23*EXP(-PARAMETROS!$F$14))</f>
        <v>3724.90688122412</v>
      </c>
      <c r="AF24" s="43">
        <f>+AC24+(AE24*(1-EXP(-PARAMETROS!$F$14)))</f>
        <v>76.2493447326999</v>
      </c>
      <c r="AG24" s="43">
        <f t="shared" si="4"/>
        <v>55.9161861373131</v>
      </c>
      <c r="AH24" s="43">
        <f>+C24*PARAMETROS!$G$6*0.5*0.5*PARAMETROS!$G$10</f>
        <v>194.562612244395</v>
      </c>
      <c r="AI24" s="43">
        <f>+AH24*(1-EXP(-PARAMETROS!$G$14*((13-8)/12)))</f>
        <v>7.94020583195801</v>
      </c>
      <c r="AJ24" s="43">
        <f>+AH24*EXP(-PARAMETROS!$G$14*((13-8)/12))</f>
        <v>186.622406412437</v>
      </c>
      <c r="AK24" s="43">
        <f>+AJ24+(AK23*EXP(-PARAMETROS!$G$14))</f>
        <v>1471.69547485782</v>
      </c>
      <c r="AL24" s="43">
        <f>+AI24+(AK24*(1-EXP(-PARAMETROS!$G$14)))</f>
        <v>147.990547084222</v>
      </c>
      <c r="AM24" s="43">
        <f t="shared" si="5"/>
        <v>108.526401195096</v>
      </c>
      <c r="AN24" s="43">
        <f t="shared" si="6"/>
        <v>851.185259475853</v>
      </c>
    </row>
    <row r="25" spans="1:40">
      <c r="A25">
        <v>17</v>
      </c>
      <c r="B25">
        <v>2041</v>
      </c>
      <c r="C25" s="24">
        <v>94062.9590871464</v>
      </c>
      <c r="D25" s="43">
        <f>+C25*PARAMETROS!$B$6*0.5*0.5*PARAMETROS!$B$10</f>
        <v>808.675834746698</v>
      </c>
      <c r="E25" s="43">
        <f>+D25*(1-EXP(-PARAMETROS!$B$14*((13-8)/12)))</f>
        <v>33.0024998387336</v>
      </c>
      <c r="F25" s="43">
        <f>+D25*EXP(-PARAMETROS!$B$14*((13-8)/12))</f>
        <v>775.673334907964</v>
      </c>
      <c r="G25" s="43">
        <f>+F25+(G24*EXP(-PARAMETROS!$B$14))</f>
        <v>6282.37407898869</v>
      </c>
      <c r="H25" s="43">
        <f>+E25+(G25*(1-EXP(-PARAMETROS!$B$14)))</f>
        <v>630.849438059258</v>
      </c>
      <c r="I25" s="43">
        <f t="shared" si="7"/>
        <v>462.622921243455</v>
      </c>
      <c r="J25" s="43">
        <f>+C25*PARAMETROS!$C$6*0.5*0.5*PARAMETROS!$C$10</f>
        <v>115.220885334906</v>
      </c>
      <c r="K25" s="43">
        <f>+J25*(1-EXP(-PARAMETROS!$C$14*((13-8)/12)))</f>
        <v>2.37560332068908</v>
      </c>
      <c r="L25" s="43">
        <f>+J25*EXP(-PARAMETROS!$C$14*((13-8)/12))</f>
        <v>112.845282014217</v>
      </c>
      <c r="M25" s="43">
        <f>+L25+(M24*EXP(-PARAMETROS!$C$14))</f>
        <v>1221.83158475073</v>
      </c>
      <c r="N25" s="43">
        <f>+K25+(M25*(1-EXP(-PARAMETROS!$C$14)))</f>
        <v>61.9650328721869</v>
      </c>
      <c r="O25" s="43">
        <f t="shared" si="1"/>
        <v>45.4410241062703</v>
      </c>
      <c r="P25" s="43">
        <f>+C25*PARAMETROS!$D$6*0.5*0.5*PARAMETROS!$D$10</f>
        <v>985.977689013076</v>
      </c>
      <c r="Q25" s="43">
        <f>+P25*(1-EXP(-PARAMETROS!$D$14*((13-8)/12)))</f>
        <v>8.18234030571688</v>
      </c>
      <c r="R25" s="43">
        <f>+P25*EXP(-PARAMETROS!$D$14*((13-8)/12))</f>
        <v>977.795348707359</v>
      </c>
      <c r="S25" s="43">
        <f>+R25+(S24*EXP(-PARAMETROS!$D$14))</f>
        <v>12908.8333518605</v>
      </c>
      <c r="T25" s="43">
        <f>+Q25+(S25*(1-EXP(-PARAMETROS!$D$14)))</f>
        <v>263.794366734561</v>
      </c>
      <c r="U25" s="43">
        <f t="shared" si="2"/>
        <v>193.449202272011</v>
      </c>
      <c r="V25" s="43">
        <f>+C25*PARAMETROS!$E$6*0.5*0.5*PARAMETROS!$E$10</f>
        <v>118.50025397353</v>
      </c>
      <c r="W25" s="43">
        <f>+V25*(1-EXP(-PARAMETROS!$E$14*((13-8)/12)))</f>
        <v>0.49272383737594</v>
      </c>
      <c r="X25" s="43">
        <f>+V25*EXP(-PARAMETROS!$E$14*((13-8)/12))</f>
        <v>118.007530136154</v>
      </c>
      <c r="Y25" s="43">
        <f>+X25+(Y24*EXP(-PARAMETROS!$E$14))</f>
        <v>1671.34071915747</v>
      </c>
      <c r="Z25" s="43">
        <f>+W25+(Y25*(1-EXP(-PARAMETROS!$E$14)))</f>
        <v>17.1228418547777</v>
      </c>
      <c r="AA25" s="43">
        <f t="shared" si="3"/>
        <v>12.5567506935036</v>
      </c>
      <c r="AB25" s="43">
        <f>+C25*PARAMETROS!$F$6*0.5*0.5*PARAMETROS!$F$10</f>
        <v>301.729928151983</v>
      </c>
      <c r="AC25" s="43">
        <f>+AB25*(1-EXP(-PARAMETROS!$F$14*((13-8)/12)))</f>
        <v>2.50396837582629</v>
      </c>
      <c r="AD25" s="43">
        <f>+AB25*EXP(-PARAMETROS!$F$14*((13-8)/12))</f>
        <v>299.225959776157</v>
      </c>
      <c r="AE25" s="43">
        <f>+AD25+(AE24*EXP(-PARAMETROS!$F$14))</f>
        <v>3950.37474294324</v>
      </c>
      <c r="AF25" s="43">
        <f>+AC25+(AE25*(1-EXP(-PARAMETROS!$F$14)))</f>
        <v>80.7266292215882</v>
      </c>
      <c r="AG25" s="43">
        <f t="shared" si="4"/>
        <v>59.1995280958312</v>
      </c>
      <c r="AH25" s="43">
        <f>+C25*PARAMETROS!$G$6*0.5*0.5*PARAMETROS!$G$10</f>
        <v>195.556157861383</v>
      </c>
      <c r="AI25" s="43">
        <f>+AH25*(1-EXP(-PARAMETROS!$G$14*((13-8)/12)))</f>
        <v>7.98075296797412</v>
      </c>
      <c r="AJ25" s="43">
        <f>+AH25*EXP(-PARAMETROS!$G$14*((13-8)/12))</f>
        <v>187.575404893409</v>
      </c>
      <c r="AK25" s="43">
        <f>+AJ25+(AK24*EXP(-PARAMETROS!$G$14))</f>
        <v>1519.22053849896</v>
      </c>
      <c r="AL25" s="43">
        <f>+AI25+(AK25*(1-EXP(-PARAMETROS!$G$14)))</f>
        <v>152.553701984335</v>
      </c>
      <c r="AM25" s="43">
        <f t="shared" si="5"/>
        <v>111.872714788512</v>
      </c>
      <c r="AN25" s="43">
        <f t="shared" si="6"/>
        <v>885.142141199583</v>
      </c>
    </row>
    <row r="26" spans="1:40">
      <c r="A26">
        <v>18</v>
      </c>
      <c r="B26">
        <v>2042</v>
      </c>
      <c r="C26" s="24">
        <v>94492.6574382354</v>
      </c>
      <c r="D26" s="43">
        <f>+C26*PARAMETROS!$B$6*0.5*0.5*PARAMETROS!$B$10</f>
        <v>812.370027191083</v>
      </c>
      <c r="E26" s="43">
        <f>+D26*(1-EXP(-PARAMETROS!$B$14*((13-8)/12)))</f>
        <v>33.1532618379323</v>
      </c>
      <c r="F26" s="43">
        <f>+D26*EXP(-PARAMETROS!$B$14*((13-8)/12))</f>
        <v>779.21676535315</v>
      </c>
      <c r="G26" s="43">
        <f>+F26+(G25*EXP(-PARAMETROS!$B$14))</f>
        <v>6463.74390612132</v>
      </c>
      <c r="H26" s="43">
        <f>+E26+(G26*(1-EXP(-PARAMETROS!$B$14)))</f>
        <v>648.25982109877</v>
      </c>
      <c r="I26" s="43">
        <f t="shared" si="7"/>
        <v>475.39053547243</v>
      </c>
      <c r="J26" s="43">
        <f>+C26*PARAMETROS!$C$6*0.5*0.5*PARAMETROS!$C$10</f>
        <v>115.747237311496</v>
      </c>
      <c r="K26" s="43">
        <f>+J26*(1-EXP(-PARAMETROS!$C$14*((13-8)/12)))</f>
        <v>2.38645555029835</v>
      </c>
      <c r="L26" s="43">
        <f>+J26*EXP(-PARAMETROS!$C$14*((13-8)/12))</f>
        <v>113.360781761198</v>
      </c>
      <c r="M26" s="43">
        <f>+L26+(M25*EXP(-PARAMETROS!$C$14))</f>
        <v>1275.60293696043</v>
      </c>
      <c r="N26" s="43">
        <f>+K26+(M26*(1-EXP(-PARAMETROS!$C$14)))</f>
        <v>64.598344894438</v>
      </c>
      <c r="O26" s="43">
        <f t="shared" si="1"/>
        <v>47.3721195892544</v>
      </c>
      <c r="P26" s="43">
        <f>+C26*PARAMETROS!$D$6*0.5*0.5*PARAMETROS!$D$10</f>
        <v>990.48183167764</v>
      </c>
      <c r="Q26" s="43">
        <f>+P26*(1-EXP(-PARAMETROS!$D$14*((13-8)/12)))</f>
        <v>8.21971886760285</v>
      </c>
      <c r="R26" s="43">
        <f>+P26*EXP(-PARAMETROS!$D$14*((13-8)/12))</f>
        <v>982.262112810037</v>
      </c>
      <c r="S26" s="43">
        <f>+R26+(S25*EXP(-PARAMETROS!$D$14))</f>
        <v>13635.4834382417</v>
      </c>
      <c r="T26" s="43">
        <f>+Q26+(S26*(1-EXP(-PARAMETROS!$D$14)))</f>
        <v>278.220381048556</v>
      </c>
      <c r="U26" s="43">
        <f t="shared" si="2"/>
        <v>204.028279435607</v>
      </c>
      <c r="V26" s="43">
        <f>+C26*PARAMETROS!$E$6*0.5*0.5*PARAMETROS!$E$10</f>
        <v>119.041586759892</v>
      </c>
      <c r="W26" s="43">
        <f>+V26*(1-EXP(-PARAMETROS!$E$14*((13-8)/12)))</f>
        <v>0.494974698102813</v>
      </c>
      <c r="X26" s="43">
        <f>+V26*EXP(-PARAMETROS!$E$14*((13-8)/12))</f>
        <v>118.546612061789</v>
      </c>
      <c r="Y26" s="43">
        <f>+X26+(Y25*EXP(-PARAMETROS!$E$14))</f>
        <v>1773.25721320185</v>
      </c>
      <c r="Z26" s="43">
        <f>+W26+(Y26*(1-EXP(-PARAMETROS!$E$14)))</f>
        <v>18.1391787749481</v>
      </c>
      <c r="AA26" s="43">
        <f t="shared" si="3"/>
        <v>13.3020644349619</v>
      </c>
      <c r="AB26" s="43">
        <f>+C26*PARAMETROS!$F$6*0.5*0.5*PARAMETROS!$F$10</f>
        <v>303.108290621752</v>
      </c>
      <c r="AC26" s="43">
        <f>+AB26*(1-EXP(-PARAMETROS!$F$14*((13-8)/12)))</f>
        <v>2.51540700260045</v>
      </c>
      <c r="AD26" s="43">
        <f>+AB26*EXP(-PARAMETROS!$F$14*((13-8)/12))</f>
        <v>300.592883619151</v>
      </c>
      <c r="AE26" s="43">
        <f>+AD26+(AE25*EXP(-PARAMETROS!$F$14))</f>
        <v>4172.74496571663</v>
      </c>
      <c r="AF26" s="43">
        <f>+AC26+(AE26*(1-EXP(-PARAMETROS!$F$14)))</f>
        <v>85.1412932763479</v>
      </c>
      <c r="AG26" s="43">
        <f t="shared" si="4"/>
        <v>62.4369484026549</v>
      </c>
      <c r="AH26" s="43">
        <f>+C26*PARAMETROS!$G$6*0.5*0.5*PARAMETROS!$G$10</f>
        <v>196.44949737987</v>
      </c>
      <c r="AI26" s="43">
        <f>+AH26*(1-EXP(-PARAMETROS!$G$14*((13-8)/12)))</f>
        <v>8.01721063870943</v>
      </c>
      <c r="AJ26" s="43">
        <f>+AH26*EXP(-PARAMETROS!$G$14*((13-8)/12))</f>
        <v>188.43228674116</v>
      </c>
      <c r="AK26" s="43">
        <f>+AJ26+(AK25*EXP(-PARAMETROS!$G$14))</f>
        <v>1563.07987622376</v>
      </c>
      <c r="AL26" s="43">
        <f>+AI26+(AK26*(1-EXP(-PARAMETROS!$G$14)))</f>
        <v>156.763927476195</v>
      </c>
      <c r="AM26" s="43">
        <f t="shared" si="5"/>
        <v>114.960213482543</v>
      </c>
      <c r="AN26" s="43">
        <f t="shared" si="6"/>
        <v>917.490160817451</v>
      </c>
    </row>
    <row r="27" spans="1:40">
      <c r="A27">
        <v>19</v>
      </c>
      <c r="B27">
        <v>2043</v>
      </c>
      <c r="C27" s="24">
        <v>94873.9702490203</v>
      </c>
      <c r="D27" s="43">
        <f>+C27*PARAMETROS!$B$6*0.5*0.5*PARAMETROS!$B$10</f>
        <v>815.648240619127</v>
      </c>
      <c r="E27" s="43">
        <f>+D27*(1-EXP(-PARAMETROS!$B$14*((13-8)/12)))</f>
        <v>33.2870475076429</v>
      </c>
      <c r="F27" s="43">
        <f>+D27*EXP(-PARAMETROS!$B$14*((13-8)/12))</f>
        <v>782.361193111484</v>
      </c>
      <c r="G27" s="43">
        <f>+F27+(G26*EXP(-PARAMETROS!$B$14))</f>
        <v>6630.99853997197</v>
      </c>
      <c r="H27" s="43">
        <f>+E27+(G27*(1-EXP(-PARAMETROS!$B$14)))</f>
        <v>664.309989571158</v>
      </c>
      <c r="I27" s="43">
        <f t="shared" si="7"/>
        <v>487.160659018848</v>
      </c>
      <c r="J27" s="43">
        <f>+C27*PARAMETROS!$C$6*0.5*0.5*PARAMETROS!$C$10</f>
        <v>116.214320210807</v>
      </c>
      <c r="K27" s="43">
        <f>+J27*(1-EXP(-PARAMETROS!$C$14*((13-8)/12)))</f>
        <v>2.39608578081962</v>
      </c>
      <c r="L27" s="43">
        <f>+J27*EXP(-PARAMETROS!$C$14*((13-8)/12))</f>
        <v>113.818234429988</v>
      </c>
      <c r="M27" s="43">
        <f>+L27+(M26*EXP(-PARAMETROS!$C$14))</f>
        <v>1327.20928204628</v>
      </c>
      <c r="N27" s="43">
        <f>+K27+(M27*(1-EXP(-PARAMETROS!$C$14)))</f>
        <v>67.1248462742109</v>
      </c>
      <c r="O27" s="43">
        <f t="shared" si="1"/>
        <v>49.2248872677545</v>
      </c>
      <c r="P27" s="43">
        <f>+C27*PARAMETROS!$D$6*0.5*0.5*PARAMETROS!$D$10</f>
        <v>994.478792092423</v>
      </c>
      <c r="Q27" s="43">
        <f>+P27*(1-EXP(-PARAMETROS!$D$14*((13-8)/12)))</f>
        <v>8.25288847241913</v>
      </c>
      <c r="R27" s="43">
        <f>+P27*EXP(-PARAMETROS!$D$14*((13-8)/12))</f>
        <v>986.225903620004</v>
      </c>
      <c r="S27" s="43">
        <f>+R27+(S26*EXP(-PARAMETROS!$D$14))</f>
        <v>14351.7086796808</v>
      </c>
      <c r="T27" s="43">
        <f>+Q27+(S27*(1-EXP(-PARAMETROS!$D$14)))</f>
        <v>292.435760645055</v>
      </c>
      <c r="U27" s="43">
        <f t="shared" si="2"/>
        <v>214.452891139706</v>
      </c>
      <c r="V27" s="43">
        <f>+C27*PARAMETROS!$E$6*0.5*0.5*PARAMETROS!$E$10</f>
        <v>119.52196357729</v>
      </c>
      <c r="W27" s="43">
        <f>+V27*(1-EXP(-PARAMETROS!$E$14*((13-8)/12)))</f>
        <v>0.496972104023207</v>
      </c>
      <c r="X27" s="43">
        <f>+V27*EXP(-PARAMETROS!$E$14*((13-8)/12))</f>
        <v>119.024991473267</v>
      </c>
      <c r="Y27" s="43">
        <f>+X27+(Y26*EXP(-PARAMETROS!$E$14))</f>
        <v>1874.63800059828</v>
      </c>
      <c r="Z27" s="43">
        <f>+W27+(Y27*(1-EXP(-PARAMETROS!$E$14)))</f>
        <v>19.1499318701031</v>
      </c>
      <c r="AA27" s="43">
        <f t="shared" si="3"/>
        <v>14.0432833714089</v>
      </c>
      <c r="AB27" s="43">
        <f>+C27*PARAMETROS!$F$6*0.5*0.5*PARAMETROS!$F$10</f>
        <v>304.331444646653</v>
      </c>
      <c r="AC27" s="43">
        <f>+AB27*(1-EXP(-PARAMETROS!$F$14*((13-8)/12)))</f>
        <v>2.52555759991069</v>
      </c>
      <c r="AD27" s="43">
        <f>+AB27*EXP(-PARAMETROS!$F$14*((13-8)/12))</f>
        <v>301.805887046742</v>
      </c>
      <c r="AE27" s="43">
        <f>+AD27+(AE26*EXP(-PARAMETROS!$F$14))</f>
        <v>4391.92496648963</v>
      </c>
      <c r="AF27" s="43">
        <f>+AC27+(AE27*(1-EXP(-PARAMETROS!$F$14)))</f>
        <v>89.4914986735898</v>
      </c>
      <c r="AG27" s="43">
        <f t="shared" si="4"/>
        <v>65.627099027299</v>
      </c>
      <c r="AH27" s="43">
        <f>+C27*PARAMETROS!$G$6*0.5*0.5*PARAMETROS!$G$10</f>
        <v>197.242243737672</v>
      </c>
      <c r="AI27" s="43">
        <f>+AH27*(1-EXP(-PARAMETROS!$G$14*((13-8)/12)))</f>
        <v>8.04956304794608</v>
      </c>
      <c r="AJ27" s="43">
        <f>+AH27*EXP(-PARAMETROS!$G$14*((13-8)/12))</f>
        <v>189.192680689726</v>
      </c>
      <c r="AK27" s="43">
        <f>+AJ27+(AK26*EXP(-PARAMETROS!$G$14))</f>
        <v>1603.525840076</v>
      </c>
      <c r="AL27" s="43">
        <f>+AI27+(AK27*(1-EXP(-PARAMETROS!$G$14)))</f>
        <v>160.645222235635</v>
      </c>
      <c r="AM27" s="43">
        <f t="shared" si="5"/>
        <v>117.806496306132</v>
      </c>
      <c r="AN27" s="43">
        <f t="shared" si="6"/>
        <v>948.315316131149</v>
      </c>
    </row>
    <row r="28" spans="1:40">
      <c r="A28">
        <v>20</v>
      </c>
      <c r="B28">
        <v>2044</v>
      </c>
      <c r="C28" s="24">
        <v>95211.2209816316</v>
      </c>
      <c r="D28" s="43">
        <f>+C28*PARAMETROS!$B$6*0.5*0.5*PARAMETROS!$B$10</f>
        <v>818.547644596635</v>
      </c>
      <c r="E28" s="43">
        <f>+D28*(1-EXP(-PARAMETROS!$B$14*((13-8)/12)))</f>
        <v>33.4053737580249</v>
      </c>
      <c r="F28" s="43">
        <f>+D28*EXP(-PARAMETROS!$B$14*((13-8)/12))</f>
        <v>785.14227083861</v>
      </c>
      <c r="G28" s="43">
        <f>+F28+(G27*EXP(-PARAMETROS!$B$14))</f>
        <v>6785.11786874706</v>
      </c>
      <c r="H28" s="43">
        <f>+E28+(G28*(1-EXP(-PARAMETROS!$B$14)))</f>
        <v>679.094709078343</v>
      </c>
      <c r="I28" s="43">
        <f t="shared" si="7"/>
        <v>498.00278665745</v>
      </c>
      <c r="J28" s="43">
        <f>+C28*PARAMETROS!$C$6*0.5*0.5*PARAMETROS!$C$10</f>
        <v>116.627429987157</v>
      </c>
      <c r="K28" s="43">
        <f>+J28*(1-EXP(-PARAMETROS!$C$14*((13-8)/12)))</f>
        <v>2.4046032032787</v>
      </c>
      <c r="L28" s="43">
        <f>+J28*EXP(-PARAMETROS!$C$14*((13-8)/12))</f>
        <v>114.222826783879</v>
      </c>
      <c r="M28" s="43">
        <f>+L28+(M27*EXP(-PARAMETROS!$C$14))</f>
        <v>1376.70334833677</v>
      </c>
      <c r="N28" s="43">
        <f>+K28+(M28*(1-EXP(-PARAMETROS!$C$14)))</f>
        <v>69.5472177934568</v>
      </c>
      <c r="O28" s="43">
        <f t="shared" si="1"/>
        <v>51.0012930485349</v>
      </c>
      <c r="P28" s="43">
        <f>+C28*PARAMETROS!$D$6*0.5*0.5*PARAMETROS!$D$10</f>
        <v>998.013889235711</v>
      </c>
      <c r="Q28" s="43">
        <f>+P28*(1-EXP(-PARAMETROS!$D$14*((13-8)/12)))</f>
        <v>8.28222520910442</v>
      </c>
      <c r="R28" s="43">
        <f>+P28*EXP(-PARAMETROS!$D$14*((13-8)/12))</f>
        <v>989.731664026606</v>
      </c>
      <c r="S28" s="43">
        <f>+R28+(S27*EXP(-PARAMETROS!$D$14))</f>
        <v>15057.2574715348</v>
      </c>
      <c r="T28" s="43">
        <f>+Q28+(S28*(1-EXP(-PARAMETROS!$D$14)))</f>
        <v>306.435899507265</v>
      </c>
      <c r="U28" s="43">
        <f t="shared" si="2"/>
        <v>224.71965963866</v>
      </c>
      <c r="V28" s="43">
        <f>+C28*PARAMETROS!$E$6*0.5*0.5*PARAMETROS!$E$10</f>
        <v>119.946831111281</v>
      </c>
      <c r="W28" s="43">
        <f>+V28*(1-EXP(-PARAMETROS!$E$14*((13-8)/12)))</f>
        <v>0.498738702445613</v>
      </c>
      <c r="X28" s="43">
        <f>+V28*EXP(-PARAMETROS!$E$14*((13-8)/12))</f>
        <v>119.448092408835</v>
      </c>
      <c r="Y28" s="43">
        <f>+X28+(Y27*EXP(-PARAMETROS!$E$14))</f>
        <v>1975.43313324103</v>
      </c>
      <c r="Z28" s="43">
        <f>+W28+(Y28*(1-EXP(-PARAMETROS!$E$14)))</f>
        <v>20.1546267955956</v>
      </c>
      <c r="AA28" s="43">
        <f t="shared" si="3"/>
        <v>14.7800596501034</v>
      </c>
      <c r="AB28" s="43">
        <f>+C28*PARAMETROS!$F$6*0.5*0.5*PARAMETROS!$F$10</f>
        <v>305.413258788028</v>
      </c>
      <c r="AC28" s="43">
        <f>+AB28*(1-EXP(-PARAMETROS!$F$14*((13-8)/12)))</f>
        <v>2.53453525888908</v>
      </c>
      <c r="AD28" s="43">
        <f>+AB28*EXP(-PARAMETROS!$F$14*((13-8)/12))</f>
        <v>302.878723529138</v>
      </c>
      <c r="AE28" s="43">
        <f>+AD28+(AE27*EXP(-PARAMETROS!$F$14))</f>
        <v>4607.83774894509</v>
      </c>
      <c r="AF28" s="43">
        <f>+AC28+(AE28*(1-EXP(-PARAMETROS!$F$14)))</f>
        <v>93.7758358752162</v>
      </c>
      <c r="AG28" s="43">
        <f t="shared" si="4"/>
        <v>68.7689463084917</v>
      </c>
      <c r="AH28" s="43">
        <f>+C28*PARAMETROS!$G$6*0.5*0.5*PARAMETROS!$G$10</f>
        <v>197.943385378818</v>
      </c>
      <c r="AI28" s="43">
        <f>+AH28*(1-EXP(-PARAMETROS!$G$14*((13-8)/12)))</f>
        <v>8.07817701896464</v>
      </c>
      <c r="AJ28" s="43">
        <f>+AH28*EXP(-PARAMETROS!$G$14*((13-8)/12))</f>
        <v>189.865208359853</v>
      </c>
      <c r="AK28" s="43">
        <f>+AJ28+(AK27*EXP(-PARAMETROS!$G$14))</f>
        <v>1640.79538924816</v>
      </c>
      <c r="AL28" s="43">
        <f>+AI28+(AK28*(1-EXP(-PARAMETROS!$G$14)))</f>
        <v>164.220502734513</v>
      </c>
      <c r="AM28" s="43">
        <f t="shared" si="5"/>
        <v>120.428368671976</v>
      </c>
      <c r="AN28" s="43">
        <f t="shared" si="6"/>
        <v>977.701113975216</v>
      </c>
    </row>
    <row r="29" spans="1:40">
      <c r="A29">
        <v>21</v>
      </c>
      <c r="B29">
        <v>2045</v>
      </c>
      <c r="C29" s="24">
        <v>95508.2779969233</v>
      </c>
      <c r="D29" s="43">
        <f>+C29*PARAMETROS!$B$6*0.5*0.5*PARAMETROS!$B$10</f>
        <v>821.101496103536</v>
      </c>
      <c r="E29" s="43">
        <f>+D29*(1-EXP(-PARAMETROS!$B$14*((13-8)/12)))</f>
        <v>33.5095978244842</v>
      </c>
      <c r="F29" s="43">
        <f>+D29*EXP(-PARAMETROS!$B$14*((13-8)/12))</f>
        <v>787.591898279052</v>
      </c>
      <c r="G29" s="43">
        <f>+F29+(G28*EXP(-PARAMETROS!$B$14))</f>
        <v>6927.02043170579</v>
      </c>
      <c r="H29" s="43">
        <f>+E29+(G29*(1-EXP(-PARAMETROS!$B$14)))</f>
        <v>692.70274742327</v>
      </c>
      <c r="I29" s="43">
        <f t="shared" si="7"/>
        <v>507.982014777063</v>
      </c>
      <c r="J29" s="43">
        <f>+C29*PARAMETROS!$C$6*0.5*0.5*PARAMETROS!$C$10</f>
        <v>116.99130512599</v>
      </c>
      <c r="K29" s="43">
        <f>+J29*(1-EXP(-PARAMETROS!$C$14*((13-8)/12)))</f>
        <v>2.41210551490922</v>
      </c>
      <c r="L29" s="43">
        <f>+J29*EXP(-PARAMETROS!$C$14*((13-8)/12))</f>
        <v>114.579199611081</v>
      </c>
      <c r="M29" s="43">
        <f>+L29+(M28*EXP(-PARAMETROS!$C$14))</f>
        <v>1424.13993335767</v>
      </c>
      <c r="N29" s="43">
        <f>+K29+(M29*(1-EXP(-PARAMETROS!$C$14)))</f>
        <v>71.8682296562776</v>
      </c>
      <c r="O29" s="43">
        <f t="shared" si="1"/>
        <v>52.7033684146034</v>
      </c>
      <c r="P29" s="43">
        <f>+C29*PARAMETROS!$D$6*0.5*0.5*PARAMETROS!$D$10</f>
        <v>1001.12767166702</v>
      </c>
      <c r="Q29" s="43">
        <f>+P29*(1-EXP(-PARAMETROS!$D$14*((13-8)/12)))</f>
        <v>8.30806557828805</v>
      </c>
      <c r="R29" s="43">
        <f>+P29*EXP(-PARAMETROS!$D$14*((13-8)/12))</f>
        <v>992.81960608873</v>
      </c>
      <c r="S29" s="43">
        <f>+R29+(S28*EXP(-PARAMETROS!$D$14))</f>
        <v>15751.9234033253</v>
      </c>
      <c r="T29" s="43">
        <f>+Q29+(S29*(1-EXP(-PARAMETROS!$D$14)))</f>
        <v>320.217046934501</v>
      </c>
      <c r="U29" s="43">
        <f t="shared" si="2"/>
        <v>234.825834418633</v>
      </c>
      <c r="V29" s="43">
        <f>+C29*PARAMETROS!$E$6*0.5*0.5*PARAMETROS!$E$10</f>
        <v>120.321062712097</v>
      </c>
      <c r="W29" s="43">
        <f>+V29*(1-EXP(-PARAMETROS!$E$14*((13-8)/12)))</f>
        <v>0.500294756751307</v>
      </c>
      <c r="X29" s="43">
        <f>+V29*EXP(-PARAMETROS!$E$14*((13-8)/12))</f>
        <v>119.820767955345</v>
      </c>
      <c r="Y29" s="43">
        <f>+X29+(Y28*EXP(-PARAMETROS!$E$14))</f>
        <v>2075.59801310323</v>
      </c>
      <c r="Z29" s="43">
        <f>+W29+(Y29*(1-EXP(-PARAMETROS!$E$14)))</f>
        <v>21.1528400570248</v>
      </c>
      <c r="AA29" s="43">
        <f t="shared" si="3"/>
        <v>15.5120827084848</v>
      </c>
      <c r="AB29" s="43">
        <f>+C29*PARAMETROS!$F$6*0.5*0.5*PARAMETROS!$F$10</f>
        <v>306.366141758655</v>
      </c>
      <c r="AC29" s="43">
        <f>+AB29*(1-EXP(-PARAMETROS!$F$14*((13-8)/12)))</f>
        <v>2.54244295581172</v>
      </c>
      <c r="AD29" s="43">
        <f>+AB29*EXP(-PARAMETROS!$F$14*((13-8)/12))</f>
        <v>303.823698802844</v>
      </c>
      <c r="AE29" s="43">
        <f>+AD29+(AE28*EXP(-PARAMETROS!$F$14))</f>
        <v>4820.4201471316</v>
      </c>
      <c r="AF29" s="43">
        <f>+AC29+(AE29*(1-EXP(-PARAMETROS!$F$14)))</f>
        <v>97.9931570878635</v>
      </c>
      <c r="AG29" s="43">
        <f t="shared" si="4"/>
        <v>71.8616485310997</v>
      </c>
      <c r="AH29" s="43">
        <f>+C29*PARAMETROS!$G$6*0.5*0.5*PARAMETROS!$G$10</f>
        <v>198.560964595334</v>
      </c>
      <c r="AI29" s="43">
        <f>+AH29*(1-EXP(-PARAMETROS!$G$14*((13-8)/12)))</f>
        <v>8.10338076206876</v>
      </c>
      <c r="AJ29" s="43">
        <f>+AH29*EXP(-PARAMETROS!$G$14*((13-8)/12))</f>
        <v>190.457583833265</v>
      </c>
      <c r="AK29" s="43">
        <f>+AJ29+(AK28*EXP(-PARAMETROS!$G$14))</f>
        <v>1675.11064736588</v>
      </c>
      <c r="AL29" s="43">
        <f>+AI29+(AK29*(1-EXP(-PARAMETROS!$G$14)))</f>
        <v>167.511235040861</v>
      </c>
      <c r="AM29" s="43">
        <f t="shared" si="5"/>
        <v>122.841572363298</v>
      </c>
      <c r="AN29" s="43">
        <f t="shared" si="6"/>
        <v>1005.72652121318</v>
      </c>
    </row>
    <row r="30" spans="1:40">
      <c r="A30">
        <v>22</v>
      </c>
      <c r="B30">
        <v>2046</v>
      </c>
      <c r="C30" s="24">
        <v>95770.9748658083</v>
      </c>
      <c r="D30" s="43">
        <f>+C30*PARAMETROS!$B$6*0.5*0.5*PARAMETROS!$B$10</f>
        <v>823.359947376944</v>
      </c>
      <c r="E30" s="43">
        <f>+D30*(1-EXP(-PARAMETROS!$B$14*((13-8)/12)))</f>
        <v>33.6017664470445</v>
      </c>
      <c r="F30" s="43">
        <f>+D30*EXP(-PARAMETROS!$B$14*((13-8)/12))</f>
        <v>789.7581809299</v>
      </c>
      <c r="G30" s="43">
        <f>+F30+(G29*EXP(-PARAMETROS!$B$14))</f>
        <v>7057.58546303691</v>
      </c>
      <c r="H30" s="43">
        <f>+E30+(G30*(1-EXP(-PARAMETROS!$B$14)))</f>
        <v>705.219821541515</v>
      </c>
      <c r="I30" s="43">
        <f t="shared" si="7"/>
        <v>517.161202463776</v>
      </c>
      <c r="J30" s="43">
        <f>+C30*PARAMETROS!$C$6*0.5*0.5*PARAMETROS!$C$10</f>
        <v>117.313091364711</v>
      </c>
      <c r="K30" s="43">
        <f>+J30*(1-EXP(-PARAMETROS!$C$14*((13-8)/12)))</f>
        <v>2.41874004522928</v>
      </c>
      <c r="L30" s="43">
        <f>+J30*EXP(-PARAMETROS!$C$14*((13-8)/12))</f>
        <v>114.894351319482</v>
      </c>
      <c r="M30" s="43">
        <f>+L30+(M29*EXP(-PARAMETROS!$C$14))</f>
        <v>1469.57816053578</v>
      </c>
      <c r="N30" s="43">
        <f>+K30+(M30*(1-EXP(-PARAMETROS!$C$14)))</f>
        <v>74.0909126757415</v>
      </c>
      <c r="O30" s="43">
        <f t="shared" si="1"/>
        <v>54.3333359622103</v>
      </c>
      <c r="P30" s="43">
        <f>+C30*PARAMETROS!$D$6*0.5*0.5*PARAMETROS!$D$10</f>
        <v>1003.88128748145</v>
      </c>
      <c r="Q30" s="43">
        <f>+P30*(1-EXP(-PARAMETROS!$D$14*((13-8)/12)))</f>
        <v>8.33091703011695</v>
      </c>
      <c r="R30" s="43">
        <f>+P30*EXP(-PARAMETROS!$D$14*((13-8)/12))</f>
        <v>995.550370451329</v>
      </c>
      <c r="S30" s="43">
        <f>+R30+(S29*EXP(-PARAMETROS!$D$14))</f>
        <v>16435.5647924204</v>
      </c>
      <c r="T30" s="43">
        <f>+Q30+(S30*(1-EXP(-PARAMETROS!$D$14)))</f>
        <v>333.776904872825</v>
      </c>
      <c r="U30" s="43">
        <f t="shared" si="2"/>
        <v>244.769730240071</v>
      </c>
      <c r="V30" s="43">
        <f>+C30*PARAMETROS!$E$6*0.5*0.5*PARAMETROS!$E$10</f>
        <v>120.652007496133</v>
      </c>
      <c r="W30" s="43">
        <f>+V30*(1-EXP(-PARAMETROS!$E$14*((13-8)/12)))</f>
        <v>0.501670824552701</v>
      </c>
      <c r="X30" s="43">
        <f>+V30*EXP(-PARAMETROS!$E$14*((13-8)/12))</f>
        <v>120.150336671581</v>
      </c>
      <c r="Y30" s="43">
        <f>+X30+(Y29*EXP(-PARAMETROS!$E$14))</f>
        <v>2175.09580447453</v>
      </c>
      <c r="Z30" s="43">
        <f>+W30+(Y30*(1-EXP(-PARAMETROS!$E$14)))</f>
        <v>22.1442356905612</v>
      </c>
      <c r="AA30" s="43">
        <f t="shared" si="3"/>
        <v>16.2391061730782</v>
      </c>
      <c r="AB30" s="43">
        <f>+C30*PARAMETROS!$F$6*0.5*0.5*PARAMETROS!$F$10</f>
        <v>307.208806162834</v>
      </c>
      <c r="AC30" s="43">
        <f>+AB30*(1-EXP(-PARAMETROS!$F$14*((13-8)/12)))</f>
        <v>2.54943598110563</v>
      </c>
      <c r="AD30" s="43">
        <f>+AB30*EXP(-PARAMETROS!$F$14*((13-8)/12))</f>
        <v>304.659370181728</v>
      </c>
      <c r="AE30" s="43">
        <f>+AD30+(AE29*EXP(-PARAMETROS!$F$14))</f>
        <v>5029.62880318128</v>
      </c>
      <c r="AF30" s="43">
        <f>+AC30+(AE30*(1-EXP(-PARAMETROS!$F$14)))</f>
        <v>102.142759058652</v>
      </c>
      <c r="AG30" s="43">
        <f t="shared" si="4"/>
        <v>74.9046899763444</v>
      </c>
      <c r="AH30" s="43">
        <f>+C30*PARAMETROS!$G$6*0.5*0.5*PARAMETROS!$G$10</f>
        <v>199.107109335622</v>
      </c>
      <c r="AI30" s="43">
        <f>+AH30*(1-EXP(-PARAMETROS!$G$14*((13-8)/12)))</f>
        <v>8.1256692254169</v>
      </c>
      <c r="AJ30" s="43">
        <f>+AH30*EXP(-PARAMETROS!$G$14*((13-8)/12))</f>
        <v>190.981440110205</v>
      </c>
      <c r="AK30" s="43">
        <f>+AJ30+(AK29*EXP(-PARAMETROS!$G$14))</f>
        <v>1706.68423319729</v>
      </c>
      <c r="AL30" s="43">
        <f>+AI30+(AK30*(1-EXP(-PARAMETROS!$G$14)))</f>
        <v>170.53814745379</v>
      </c>
      <c r="AM30" s="43">
        <f t="shared" si="5"/>
        <v>125.061308132779</v>
      </c>
      <c r="AN30" s="43">
        <f t="shared" si="6"/>
        <v>1032.46937294826</v>
      </c>
    </row>
    <row r="31" spans="1:40">
      <c r="A31">
        <v>23</v>
      </c>
      <c r="B31">
        <v>2047</v>
      </c>
      <c r="C31" s="24">
        <v>96005.0417270914</v>
      </c>
      <c r="D31" s="43">
        <f>+C31*PARAMETROS!$B$6*0.5*0.5*PARAMETROS!$B$10</f>
        <v>825.372261429911</v>
      </c>
      <c r="E31" s="43">
        <f>+D31*(1-EXP(-PARAMETROS!$B$14*((13-8)/12)))</f>
        <v>33.683890076013</v>
      </c>
      <c r="F31" s="43">
        <f>+D31*EXP(-PARAMETROS!$B$14*((13-8)/12))</f>
        <v>791.688371353898</v>
      </c>
      <c r="G31" s="43">
        <f>+F31+(G30*EXP(-PARAMETROS!$B$14))</f>
        <v>7177.65577929634</v>
      </c>
      <c r="H31" s="43">
        <f>+E31+(G31*(1-EXP(-PARAMETROS!$B$14)))</f>
        <v>716.728146482969</v>
      </c>
      <c r="I31" s="43">
        <f t="shared" si="7"/>
        <v>525.600640754176</v>
      </c>
      <c r="J31" s="43">
        <f>+C31*PARAMETROS!$C$6*0.5*0.5*PARAMETROS!$C$10</f>
        <v>117.599807743255</v>
      </c>
      <c r="K31" s="43">
        <f>+J31*(1-EXP(-PARAMETROS!$C$14*((13-8)/12)))</f>
        <v>2.42465151153146</v>
      </c>
      <c r="L31" s="43">
        <f>+J31*EXP(-PARAMETROS!$C$14*((13-8)/12))</f>
        <v>115.175156231724</v>
      </c>
      <c r="M31" s="43">
        <f>+L31+(M30*EXP(-PARAMETROS!$C$14))</f>
        <v>1513.081144137</v>
      </c>
      <c r="N31" s="43">
        <f>+K31+(M31*(1-EXP(-PARAMETROS!$C$14)))</f>
        <v>76.2184896882108</v>
      </c>
      <c r="O31" s="43">
        <f t="shared" si="1"/>
        <v>55.8935591046878</v>
      </c>
      <c r="P31" s="43">
        <f>+C31*PARAMETROS!$D$6*0.5*0.5*PARAMETROS!$D$10</f>
        <v>1006.33480058801</v>
      </c>
      <c r="Q31" s="43">
        <f>+P31*(1-EXP(-PARAMETROS!$D$14*((13-8)/12)))</f>
        <v>8.351278017395</v>
      </c>
      <c r="R31" s="43">
        <f>+P31*EXP(-PARAMETROS!$D$14*((13-8)/12))</f>
        <v>997.983522570614</v>
      </c>
      <c r="S31" s="43">
        <f>+R31+(S30*EXP(-PARAMETROS!$D$14))</f>
        <v>17108.1023271484</v>
      </c>
      <c r="T31" s="43">
        <f>+Q31+(S31*(1-EXP(-PARAMETROS!$D$14)))</f>
        <v>347.11440129872</v>
      </c>
      <c r="U31" s="43">
        <f t="shared" si="2"/>
        <v>254.550560952394</v>
      </c>
      <c r="V31" s="43">
        <f>+C31*PARAMETROS!$E$6*0.5*0.5*PARAMETROS!$E$10</f>
        <v>120.946884276303</v>
      </c>
      <c r="W31" s="43">
        <f>+V31*(1-EXP(-PARAMETROS!$E$14*((13-8)/12)))</f>
        <v>0.502896921660566</v>
      </c>
      <c r="X31" s="43">
        <f>+V31*EXP(-PARAMETROS!$E$14*((13-8)/12))</f>
        <v>120.443987354642</v>
      </c>
      <c r="Y31" s="43">
        <f>+X31+(Y30*EXP(-PARAMETROS!$E$14))</f>
        <v>2273.89722696317</v>
      </c>
      <c r="Z31" s="43">
        <f>+W31+(Y31*(1-EXP(-PARAMETROS!$E$14)))</f>
        <v>23.1285523672497</v>
      </c>
      <c r="AA31" s="43">
        <f t="shared" si="3"/>
        <v>16.9609384026497</v>
      </c>
      <c r="AB31" s="43">
        <f>+C31*PARAMETROS!$F$6*0.5*0.5*PARAMETROS!$F$10</f>
        <v>307.959632821096</v>
      </c>
      <c r="AC31" s="43">
        <f>+AB31*(1-EXP(-PARAMETROS!$F$14*((13-8)/12)))</f>
        <v>2.55566687182149</v>
      </c>
      <c r="AD31" s="43">
        <f>+AB31*EXP(-PARAMETROS!$F$14*((13-8)/12))</f>
        <v>305.403965949275</v>
      </c>
      <c r="AE31" s="43">
        <f>+AD31+(AE30*EXP(-PARAMETROS!$F$14))</f>
        <v>5235.43944605301</v>
      </c>
      <c r="AF31" s="43">
        <f>+AC31+(AE31*(1-EXP(-PARAMETROS!$F$14)))</f>
        <v>106.224313725817</v>
      </c>
      <c r="AG31" s="43">
        <f t="shared" si="4"/>
        <v>77.8978300655992</v>
      </c>
      <c r="AH31" s="43">
        <f>+C31*PARAMETROS!$G$6*0.5*0.5*PARAMETROS!$G$10</f>
        <v>199.593732513538</v>
      </c>
      <c r="AI31" s="43">
        <f>+AH31*(1-EXP(-PARAMETROS!$G$14*((13-8)/12)))</f>
        <v>8.14552858149094</v>
      </c>
      <c r="AJ31" s="43">
        <f>+AH31*EXP(-PARAMETROS!$G$14*((13-8)/12))</f>
        <v>191.448203932047</v>
      </c>
      <c r="AK31" s="43">
        <f>+AJ31+(AK30*EXP(-PARAMETROS!$G$14))</f>
        <v>1735.71995890097</v>
      </c>
      <c r="AL31" s="43">
        <f>+AI31+(AK31*(1-EXP(-PARAMETROS!$G$14)))</f>
        <v>173.321121437025</v>
      </c>
      <c r="AM31" s="43">
        <f t="shared" si="5"/>
        <v>127.102155720485</v>
      </c>
      <c r="AN31" s="43">
        <f t="shared" si="6"/>
        <v>1058.00568499999</v>
      </c>
    </row>
    <row r="32" spans="1:40">
      <c r="A32">
        <v>24</v>
      </c>
      <c r="B32">
        <v>2048</v>
      </c>
      <c r="C32" s="24">
        <v>96215.6708726136</v>
      </c>
      <c r="D32" s="43">
        <f>+C32*PARAMETROS!$B$6*0.5*0.5*PARAMETROS!$B$10</f>
        <v>827.183077310361</v>
      </c>
      <c r="E32" s="43">
        <f>+D32*(1-EXP(-PARAMETROS!$B$14*((13-8)/12)))</f>
        <v>33.7577904551696</v>
      </c>
      <c r="F32" s="43">
        <f>+D32*EXP(-PARAMETROS!$B$14*((13-8)/12))</f>
        <v>793.425286855192</v>
      </c>
      <c r="G32" s="43">
        <f>+F32+(G31*EXP(-PARAMETROS!$B$14))</f>
        <v>7288.03680974457</v>
      </c>
      <c r="H32" s="43">
        <f>+E32+(G32*(1-EXP(-PARAMETROS!$B$14)))</f>
        <v>727.306190719431</v>
      </c>
      <c r="I32" s="43">
        <f t="shared" si="7"/>
        <v>533.357873194248</v>
      </c>
      <c r="J32" s="43">
        <f>+C32*PARAMETROS!$C$6*0.5*0.5*PARAMETROS!$C$10</f>
        <v>117.857814474703</v>
      </c>
      <c r="K32" s="43">
        <f>+J32*(1-EXP(-PARAMETROS!$C$14*((13-8)/12)))</f>
        <v>2.42997104753578</v>
      </c>
      <c r="L32" s="43">
        <f>+J32*EXP(-PARAMETROS!$C$14*((13-8)/12))</f>
        <v>115.427843427168</v>
      </c>
      <c r="M32" s="43">
        <f>+L32+(M31*EXP(-PARAMETROS!$C$14))</f>
        <v>1554.71514938748</v>
      </c>
      <c r="N32" s="43">
        <f>+K32+(M32*(1-EXP(-PARAMETROS!$C$14)))</f>
        <v>78.2543236206217</v>
      </c>
      <c r="O32" s="43">
        <f t="shared" si="1"/>
        <v>57.3865039884558</v>
      </c>
      <c r="P32" s="43">
        <f>+C32*PARAMETROS!$D$6*0.5*0.5*PARAMETROS!$D$10</f>
        <v>1008.54263712809</v>
      </c>
      <c r="Q32" s="43">
        <f>+P32*(1-EXP(-PARAMETROS!$D$14*((13-8)/12)))</f>
        <v>8.36960020674234</v>
      </c>
      <c r="R32" s="43">
        <f>+P32*EXP(-PARAMETROS!$D$14*((13-8)/12))</f>
        <v>1000.17303692135</v>
      </c>
      <c r="S32" s="43">
        <f>+R32+(S31*EXP(-PARAMETROS!$D$14))</f>
        <v>17769.5122407884</v>
      </c>
      <c r="T32" s="43">
        <f>+Q32+(S32*(1-EXP(-PARAMETROS!$D$14)))</f>
        <v>360.229517266204</v>
      </c>
      <c r="U32" s="43">
        <f t="shared" si="2"/>
        <v>264.168312661883</v>
      </c>
      <c r="V32" s="43">
        <f>+C32*PARAMETROS!$E$6*0.5*0.5*PARAMETROS!$E$10</f>
        <v>121.212234287411</v>
      </c>
      <c r="W32" s="43">
        <f>+V32*(1-EXP(-PARAMETROS!$E$14*((13-8)/12)))</f>
        <v>0.504000246517153</v>
      </c>
      <c r="X32" s="43">
        <f>+V32*EXP(-PARAMETROS!$E$14*((13-8)/12))</f>
        <v>120.708234040893</v>
      </c>
      <c r="Y32" s="43">
        <f>+X32+(Y31*EXP(-PARAMETROS!$E$14))</f>
        <v>2371.97980555847</v>
      </c>
      <c r="Z32" s="43">
        <f>+W32+(Y32*(1-EXP(-PARAMETROS!$E$14)))</f>
        <v>24.1055936554399</v>
      </c>
      <c r="AA32" s="43">
        <f t="shared" si="3"/>
        <v>17.6774353473225</v>
      </c>
      <c r="AB32" s="43">
        <f>+C32*PARAMETROS!$F$6*0.5*0.5*PARAMETROS!$F$10</f>
        <v>308.635277278404</v>
      </c>
      <c r="AC32" s="43">
        <f>+AB32*(1-EXP(-PARAMETROS!$F$14*((13-8)/12)))</f>
        <v>2.56127384745285</v>
      </c>
      <c r="AD32" s="43">
        <f>+AB32*EXP(-PARAMETROS!$F$14*((13-8)/12))</f>
        <v>306.074003430951</v>
      </c>
      <c r="AE32" s="43">
        <f>+AD32+(AE31*EXP(-PARAMETROS!$F$14))</f>
        <v>5437.84480262996</v>
      </c>
      <c r="AF32" s="43">
        <f>+AC32+(AE32*(1-EXP(-PARAMETROS!$F$14)))</f>
        <v>110.237815291492</v>
      </c>
      <c r="AG32" s="43">
        <f t="shared" si="4"/>
        <v>80.8410645470938</v>
      </c>
      <c r="AH32" s="43">
        <f>+C32*PARAMETROS!$G$6*0.5*0.5*PARAMETROS!$G$10</f>
        <v>200.031628863299</v>
      </c>
      <c r="AI32" s="43">
        <f>+AH32*(1-EXP(-PARAMETROS!$G$14*((13-8)/12)))</f>
        <v>8.16339936925461</v>
      </c>
      <c r="AJ32" s="43">
        <f>+AH32*EXP(-PARAMETROS!$G$14*((13-8)/12))</f>
        <v>191.868229494044</v>
      </c>
      <c r="AK32" s="43">
        <f>+AJ32+(AK31*EXP(-PARAMETROS!$G$14))</f>
        <v>1762.41259553948</v>
      </c>
      <c r="AL32" s="43">
        <f>+AI32+(AK32*(1-EXP(-PARAMETROS!$G$14)))</f>
        <v>175.879132446737</v>
      </c>
      <c r="AM32" s="43">
        <f t="shared" si="5"/>
        <v>128.97803046094</v>
      </c>
      <c r="AN32" s="43">
        <f t="shared" si="6"/>
        <v>1082.40922019994</v>
      </c>
    </row>
    <row r="33" spans="1:40">
      <c r="A33">
        <v>25</v>
      </c>
      <c r="B33">
        <v>2049</v>
      </c>
      <c r="C33" s="24">
        <v>96406.5031125903</v>
      </c>
      <c r="D33" s="43">
        <f>+C33*PARAMETROS!$B$6*0.5*0.5*PARAMETROS!$B$10</f>
        <v>828.823695705289</v>
      </c>
      <c r="E33" s="43">
        <f>+D33*(1-EXP(-PARAMETROS!$B$14*((13-8)/12)))</f>
        <v>33.8247449825433</v>
      </c>
      <c r="F33" s="43">
        <f>+D33*EXP(-PARAMETROS!$B$14*((13-8)/12))</f>
        <v>794.998950722746</v>
      </c>
      <c r="G33" s="43">
        <f>+F33+(G32*EXP(-PARAMETROS!$B$14))</f>
        <v>7389.48736020306</v>
      </c>
      <c r="H33" s="43">
        <f>+E33+(G33*(1-EXP(-PARAMETROS!$B$14)))</f>
        <v>737.027441570108</v>
      </c>
      <c r="I33" s="43">
        <f t="shared" si="7"/>
        <v>540.486790484744</v>
      </c>
      <c r="J33" s="43">
        <f>+C33*PARAMETROS!$C$6*0.5*0.5*PARAMETROS!$C$10</f>
        <v>118.091571310061</v>
      </c>
      <c r="K33" s="43">
        <f>+J33*(1-EXP(-PARAMETROS!$C$14*((13-8)/12)))</f>
        <v>2.43479060357976</v>
      </c>
      <c r="L33" s="43">
        <f>+J33*EXP(-PARAMETROS!$C$14*((13-8)/12))</f>
        <v>115.656780706481</v>
      </c>
      <c r="M33" s="43">
        <f>+L33+(M32*EXP(-PARAMETROS!$C$14))</f>
        <v>1594.54757752088</v>
      </c>
      <c r="N33" s="43">
        <f>+K33+(M33*(1-EXP(-PARAMETROS!$C$14)))</f>
        <v>80.2017936202653</v>
      </c>
      <c r="O33" s="43">
        <f t="shared" si="1"/>
        <v>58.8146486548611</v>
      </c>
      <c r="P33" s="43">
        <f>+C33*PARAMETROS!$D$6*0.5*0.5*PARAMETROS!$D$10</f>
        <v>1010.54296045182</v>
      </c>
      <c r="Q33" s="43">
        <f>+P33*(1-EXP(-PARAMETROS!$D$14*((13-8)/12)))</f>
        <v>8.38620030463363</v>
      </c>
      <c r="R33" s="43">
        <f>+P33*EXP(-PARAMETROS!$D$14*((13-8)/12))</f>
        <v>1002.15676014719</v>
      </c>
      <c r="S33" s="43">
        <f>+R33+(S32*EXP(-PARAMETROS!$D$14))</f>
        <v>18419.8090838761</v>
      </c>
      <c r="T33" s="43">
        <f>+Q33+(S33*(1-EXP(-PARAMETROS!$D$14)))</f>
        <v>373.122857601662</v>
      </c>
      <c r="U33" s="43">
        <f t="shared" si="2"/>
        <v>273.623428907884</v>
      </c>
      <c r="V33" s="43">
        <f>+C33*PARAMETROS!$E$6*0.5*0.5*PARAMETROS!$E$10</f>
        <v>121.45264421203</v>
      </c>
      <c r="W33" s="43">
        <f>+V33*(1-EXP(-PARAMETROS!$E$14*((13-8)/12)))</f>
        <v>0.504999870540135</v>
      </c>
      <c r="X33" s="43">
        <f>+V33*EXP(-PARAMETROS!$E$14*((13-8)/12))</f>
        <v>120.947644341489</v>
      </c>
      <c r="Y33" s="43">
        <f>+X33+(Y32*EXP(-PARAMETROS!$E$14))</f>
        <v>2469.32585649104</v>
      </c>
      <c r="Z33" s="43">
        <f>+W33+(Y33*(1-EXP(-PARAMETROS!$E$14)))</f>
        <v>25.0752026701038</v>
      </c>
      <c r="AA33" s="43">
        <f t="shared" si="3"/>
        <v>18.3884819580761</v>
      </c>
      <c r="AB33" s="43">
        <f>+C33*PARAMETROS!$F$6*0.5*0.5*PARAMETROS!$F$10</f>
        <v>309.247418323253</v>
      </c>
      <c r="AC33" s="43">
        <f>+AB33*(1-EXP(-PARAMETROS!$F$14*((13-8)/12)))</f>
        <v>2.56635382684778</v>
      </c>
      <c r="AD33" s="43">
        <f>+AB33*EXP(-PARAMETROS!$F$14*((13-8)/12))</f>
        <v>306.681064496405</v>
      </c>
      <c r="AE33" s="43">
        <f>+AD33+(AE32*EXP(-PARAMETROS!$F$14))</f>
        <v>5636.84932568233</v>
      </c>
      <c r="AF33" s="43">
        <f>+AC33+(AE33*(1-EXP(-PARAMETROS!$F$14)))</f>
        <v>114.18344884528</v>
      </c>
      <c r="AG33" s="43">
        <f t="shared" si="4"/>
        <v>83.7345291532051</v>
      </c>
      <c r="AH33" s="43">
        <f>+C33*PARAMETROS!$G$6*0.5*0.5*PARAMETROS!$G$10</f>
        <v>200.428367600928</v>
      </c>
      <c r="AI33" s="43">
        <f>+AH33*(1-EXP(-PARAMETROS!$G$14*((13-8)/12)))</f>
        <v>8.1795904925231</v>
      </c>
      <c r="AJ33" s="43">
        <f>+AH33*EXP(-PARAMETROS!$G$14*((13-8)/12))</f>
        <v>192.248777108405</v>
      </c>
      <c r="AK33" s="43">
        <f>+AJ33+(AK32*EXP(-PARAMETROS!$G$14))</f>
        <v>1786.9456395704</v>
      </c>
      <c r="AL33" s="43">
        <f>+AI33+(AK33*(1-EXP(-PARAMETROS!$G$14)))</f>
        <v>178.229951383426</v>
      </c>
      <c r="AM33" s="43">
        <f t="shared" si="5"/>
        <v>130.701964347845</v>
      </c>
      <c r="AN33" s="43">
        <f t="shared" si="6"/>
        <v>1105.74984350662</v>
      </c>
    </row>
    <row r="34" spans="1:40">
      <c r="A34">
        <v>26</v>
      </c>
      <c r="B34">
        <v>2050</v>
      </c>
      <c r="C34" s="24">
        <v>96579.813953406</v>
      </c>
      <c r="D34" s="43">
        <f>+C34*PARAMETROS!$B$6*0.5*0.5*PARAMETROS!$B$10</f>
        <v>830.313679544065</v>
      </c>
      <c r="E34" s="43">
        <f>+D34*(1-EXP(-PARAMETROS!$B$14*((13-8)/12)))</f>
        <v>33.8855520319024</v>
      </c>
      <c r="F34" s="43">
        <f>+D34*EXP(-PARAMETROS!$B$14*((13-8)/12))</f>
        <v>796.428127512163</v>
      </c>
      <c r="G34" s="43">
        <f>+F34+(G33*EXP(-PARAMETROS!$B$14))</f>
        <v>7482.71279112765</v>
      </c>
      <c r="H34" s="43">
        <f>+E34+(G34*(1-EXP(-PARAMETROS!$B$14)))</f>
        <v>745.959821330962</v>
      </c>
      <c r="I34" s="43">
        <f t="shared" si="7"/>
        <v>547.037202309371</v>
      </c>
      <c r="J34" s="43">
        <f>+C34*PARAMETROS!$C$6*0.5*0.5*PARAMETROS!$C$10</f>
        <v>118.303865593706</v>
      </c>
      <c r="K34" s="43">
        <f>+J34*(1-EXP(-PARAMETROS!$C$14*((13-8)/12)))</f>
        <v>2.43916764862436</v>
      </c>
      <c r="L34" s="43">
        <f>+J34*EXP(-PARAMETROS!$C$14*((13-8)/12))</f>
        <v>115.864697945081</v>
      </c>
      <c r="M34" s="43">
        <f>+L34+(M33*EXP(-PARAMETROS!$C$14))</f>
        <v>1632.64527244927</v>
      </c>
      <c r="N34" s="43">
        <f>+K34+(M34*(1-EXP(-PARAMETROS!$C$14)))</f>
        <v>82.064217172164</v>
      </c>
      <c r="O34" s="43">
        <f t="shared" si="1"/>
        <v>60.1804259262535</v>
      </c>
      <c r="P34" s="43">
        <f>+C34*PARAMETROS!$D$6*0.5*0.5*PARAMETROS!$D$10</f>
        <v>1012.35962265304</v>
      </c>
      <c r="Q34" s="43">
        <f>+P34*(1-EXP(-PARAMETROS!$D$14*((13-8)/12)))</f>
        <v>8.40127625261556</v>
      </c>
      <c r="R34" s="43">
        <f>+P34*EXP(-PARAMETROS!$D$14*((13-8)/12))</f>
        <v>1003.95834640043</v>
      </c>
      <c r="S34" s="43">
        <f>+R34+(S33*EXP(-PARAMETROS!$D$14))</f>
        <v>19059.0307729795</v>
      </c>
      <c r="T34" s="43">
        <f>+Q34+(S34*(1-EXP(-PARAMETROS!$D$14)))</f>
        <v>385.795371044988</v>
      </c>
      <c r="U34" s="43">
        <f t="shared" si="2"/>
        <v>282.91660543299</v>
      </c>
      <c r="V34" s="43">
        <f>+C34*PARAMETROS!$E$6*0.5*0.5*PARAMETROS!$E$10</f>
        <v>121.670980726767</v>
      </c>
      <c r="W34" s="43">
        <f>+V34*(1-EXP(-PARAMETROS!$E$14*((13-8)/12)))</f>
        <v>0.505907713365561</v>
      </c>
      <c r="X34" s="43">
        <f>+V34*EXP(-PARAMETROS!$E$14*((13-8)/12))</f>
        <v>121.165073013402</v>
      </c>
      <c r="Y34" s="43">
        <f>+X34+(Y33*EXP(-PARAMETROS!$E$14))</f>
        <v>2565.92072670488</v>
      </c>
      <c r="Z34" s="43">
        <f>+W34+(Y34*(1-EXP(-PARAMETROS!$E$14)))</f>
        <v>26.0372455305345</v>
      </c>
      <c r="AA34" s="43">
        <f t="shared" si="3"/>
        <v>19.0939800557252</v>
      </c>
      <c r="AB34" s="43">
        <f>+C34*PARAMETROS!$F$6*0.5*0.5*PARAMETROS!$F$10</f>
        <v>309.803355198456</v>
      </c>
      <c r="AC34" s="43">
        <f>+AB34*(1-EXP(-PARAMETROS!$F$14*((13-8)/12)))</f>
        <v>2.57096738428635</v>
      </c>
      <c r="AD34" s="43">
        <f>+AB34*EXP(-PARAMETROS!$F$14*((13-8)/12))</f>
        <v>307.23238781417</v>
      </c>
      <c r="AE34" s="43">
        <f>+AD34+(AE33*EXP(-PARAMETROS!$F$14))</f>
        <v>5832.46461847807</v>
      </c>
      <c r="AF34" s="43">
        <f>+AC34+(AE34*(1-EXP(-PARAMETROS!$F$14)))</f>
        <v>118.061504721562</v>
      </c>
      <c r="AG34" s="43">
        <f t="shared" si="4"/>
        <v>86.5784367958117</v>
      </c>
      <c r="AH34" s="43">
        <f>+C34*PARAMETROS!$G$6*0.5*0.5*PARAMETROS!$G$10</f>
        <v>200.788679486441</v>
      </c>
      <c r="AI34" s="43">
        <f>+AH34*(1-EXP(-PARAMETROS!$G$14*((13-8)/12)))</f>
        <v>8.19429501618093</v>
      </c>
      <c r="AJ34" s="43">
        <f>+AH34*EXP(-PARAMETROS!$G$14*((13-8)/12))</f>
        <v>192.59438447026</v>
      </c>
      <c r="AK34" s="43">
        <f>+AJ34+(AK33*EXP(-PARAMETROS!$G$14))</f>
        <v>1809.48966314976</v>
      </c>
      <c r="AL34" s="43">
        <f>+AI34+(AK34*(1-EXP(-PARAMETROS!$G$14)))</f>
        <v>180.390003398754</v>
      </c>
      <c r="AM34" s="43">
        <f t="shared" si="5"/>
        <v>132.286002492419</v>
      </c>
      <c r="AN34" s="43">
        <f t="shared" si="6"/>
        <v>1128.09265301257</v>
      </c>
    </row>
    <row r="35" spans="1:40">
      <c r="A35">
        <v>27</v>
      </c>
      <c r="B35">
        <v>2051</v>
      </c>
      <c r="C35" s="24">
        <v>96735.3965308439</v>
      </c>
      <c r="D35" s="43">
        <f>+C35*PARAMETROS!$B$6*0.5*0.5*PARAMETROS!$B$10</f>
        <v>831.651250378564</v>
      </c>
      <c r="E35" s="43">
        <f>+D35*(1-EXP(-PARAMETROS!$B$14*((13-8)/12)))</f>
        <v>33.9401390238133</v>
      </c>
      <c r="F35" s="43">
        <f>+D35*EXP(-PARAMETROS!$B$14*((13-8)/12))</f>
        <v>797.711111354751</v>
      </c>
      <c r="G35" s="43">
        <f>+F35+(G34*EXP(-PARAMETROS!$B$14))</f>
        <v>7568.34963318334</v>
      </c>
      <c r="H35" s="43">
        <f>+E35+(G35*(1-EXP(-PARAMETROS!$B$14)))</f>
        <v>754.163831324139</v>
      </c>
      <c r="I35" s="43">
        <f t="shared" si="7"/>
        <v>553.053476304367</v>
      </c>
      <c r="J35" s="43">
        <f>+C35*PARAMETROS!$C$6*0.5*0.5*PARAMETROS!$C$10</f>
        <v>118.494443930694</v>
      </c>
      <c r="K35" s="43">
        <f>+J35*(1-EXP(-PARAMETROS!$C$14*((13-8)/12)))</f>
        <v>2.44309695821859</v>
      </c>
      <c r="L35" s="43">
        <f>+J35*EXP(-PARAMETROS!$C$14*((13-8)/12))</f>
        <v>116.051346972476</v>
      </c>
      <c r="M35" s="43">
        <f>+L35+(M34*EXP(-PARAMETROS!$C$14))</f>
        <v>1669.07156989821</v>
      </c>
      <c r="N35" s="43">
        <f>+K35+(M35*(1-EXP(-PARAMETROS!$C$14)))</f>
        <v>83.844677971651</v>
      </c>
      <c r="O35" s="43">
        <f t="shared" si="1"/>
        <v>61.4860971792106</v>
      </c>
      <c r="P35" s="43">
        <f>+C35*PARAMETROS!$D$6*0.5*0.5*PARAMETROS!$D$10</f>
        <v>1013.99045535958</v>
      </c>
      <c r="Q35" s="43">
        <f>+P35*(1-EXP(-PARAMETROS!$D$14*((13-8)/12)))</f>
        <v>8.41481005600205</v>
      </c>
      <c r="R35" s="43">
        <f>+P35*EXP(-PARAMETROS!$D$14*((13-8)/12))</f>
        <v>1005.57564530358</v>
      </c>
      <c r="S35" s="43">
        <f>+R35+(S34*EXP(-PARAMETROS!$D$14))</f>
        <v>19687.2123234907</v>
      </c>
      <c r="T35" s="43">
        <f>+Q35+(S35*(1-EXP(-PARAMETROS!$D$14)))</f>
        <v>398.247732952716</v>
      </c>
      <c r="U35" s="43">
        <f t="shared" si="2"/>
        <v>292.048337498657</v>
      </c>
      <c r="V35" s="43">
        <f>+C35*PARAMETROS!$E$6*0.5*0.5*PARAMETROS!$E$10</f>
        <v>121.86698322466</v>
      </c>
      <c r="W35" s="43">
        <f>+V35*(1-EXP(-PARAMETROS!$E$14*((13-8)/12)))</f>
        <v>0.506722691390152</v>
      </c>
      <c r="X35" s="43">
        <f>+V35*EXP(-PARAMETROS!$E$14*((13-8)/12))</f>
        <v>121.36026053327</v>
      </c>
      <c r="Y35" s="43">
        <f>+X35+(Y34*EXP(-PARAMETROS!$E$14))</f>
        <v>2661.74964942098</v>
      </c>
      <c r="Z35" s="43">
        <f>+W35+(Y35*(1-EXP(-PARAMETROS!$E$14)))</f>
        <v>26.9915742212224</v>
      </c>
      <c r="AA35" s="43">
        <f t="shared" si="3"/>
        <v>19.793821095563</v>
      </c>
      <c r="AB35" s="43">
        <f>+C35*PARAMETROS!$F$6*0.5*0.5*PARAMETROS!$F$10</f>
        <v>310.302424336485</v>
      </c>
      <c r="AC35" s="43">
        <f>+AB35*(1-EXP(-PARAMETROS!$F$14*((13-8)/12)))</f>
        <v>2.57510901301582</v>
      </c>
      <c r="AD35" s="43">
        <f>+AB35*EXP(-PARAMETROS!$F$14*((13-8)/12))</f>
        <v>307.727315323469</v>
      </c>
      <c r="AE35" s="43">
        <f>+AD35+(AE34*EXP(-PARAMETROS!$F$14))</f>
        <v>6024.70139646426</v>
      </c>
      <c r="AF35" s="43">
        <f>+AC35+(AE35*(1-EXP(-PARAMETROS!$F$14)))</f>
        <v>121.872189593653</v>
      </c>
      <c r="AG35" s="43">
        <f t="shared" si="4"/>
        <v>89.372939035345</v>
      </c>
      <c r="AH35" s="43">
        <f>+C35*PARAMETROS!$G$6*0.5*0.5*PARAMETROS!$G$10</f>
        <v>201.112134450746</v>
      </c>
      <c r="AI35" s="43">
        <f>+AH35*(1-EXP(-PARAMETROS!$G$14*((13-8)/12)))</f>
        <v>8.20749538887494</v>
      </c>
      <c r="AJ35" s="43">
        <f>+AH35*EXP(-PARAMETROS!$G$14*((13-8)/12))</f>
        <v>192.904639061871</v>
      </c>
      <c r="AK35" s="43">
        <f>+AJ35+(AK34*EXP(-PARAMETROS!$G$14))</f>
        <v>1830.19859382906</v>
      </c>
      <c r="AL35" s="43">
        <f>+AI35+(AK35*(1-EXP(-PARAMETROS!$G$14)))</f>
        <v>182.373919084604</v>
      </c>
      <c r="AM35" s="43">
        <f t="shared" si="5"/>
        <v>133.740873995376</v>
      </c>
      <c r="AN35" s="43">
        <f t="shared" si="6"/>
        <v>1149.49554510852</v>
      </c>
    </row>
    <row r="36" spans="1:40">
      <c r="A36">
        <v>28</v>
      </c>
      <c r="B36">
        <v>2052</v>
      </c>
      <c r="C36" s="24">
        <v>96871.6786768566</v>
      </c>
      <c r="D36" s="43">
        <f>+C36*PARAMETROS!$B$6*0.5*0.5*PARAMETROS!$B$10</f>
        <v>832.82289200304</v>
      </c>
      <c r="E36" s="43">
        <f>+D36*(1-EXP(-PARAMETROS!$B$14*((13-8)/12)))</f>
        <v>33.9879543545816</v>
      </c>
      <c r="F36" s="43">
        <f>+D36*EXP(-PARAMETROS!$B$14*((13-8)/12))</f>
        <v>798.834937648458</v>
      </c>
      <c r="G36" s="43">
        <f>+F36+(G35*EXP(-PARAMETROS!$B$14))</f>
        <v>7646.96087853148</v>
      </c>
      <c r="H36" s="43">
        <f>+E36+(G36*(1-EXP(-PARAMETROS!$B$14)))</f>
        <v>761.692495733644</v>
      </c>
      <c r="I36" s="43">
        <f t="shared" si="7"/>
        <v>558.574496871338</v>
      </c>
      <c r="J36" s="43">
        <f>+C36*PARAMETROS!$C$6*0.5*0.5*PARAMETROS!$C$10</f>
        <v>118.661380519457</v>
      </c>
      <c r="K36" s="43">
        <f>+J36*(1-EXP(-PARAMETROS!$C$14*((13-8)/12)))</f>
        <v>2.44653882653488</v>
      </c>
      <c r="L36" s="43">
        <f>+J36*EXP(-PARAMETROS!$C$14*((13-8)/12))</f>
        <v>116.214841692922</v>
      </c>
      <c r="M36" s="43">
        <f>+L36+(M35*EXP(-PARAMETROS!$C$14))</f>
        <v>1703.8848305777</v>
      </c>
      <c r="N36" s="43">
        <f>+K36+(M36*(1-EXP(-PARAMETROS!$C$14)))</f>
        <v>85.5459825983127</v>
      </c>
      <c r="O36" s="43">
        <f t="shared" si="1"/>
        <v>62.7337205720958</v>
      </c>
      <c r="P36" s="43">
        <f>+C36*PARAMETROS!$D$6*0.5*0.5*PARAMETROS!$D$10</f>
        <v>1015.41897894297</v>
      </c>
      <c r="Q36" s="43">
        <f>+P36*(1-EXP(-PARAMETROS!$D$14*((13-8)/12)))</f>
        <v>8.42666495517906</v>
      </c>
      <c r="R36" s="43">
        <f>+P36*EXP(-PARAMETROS!$D$14*((13-8)/12))</f>
        <v>1006.99231398779</v>
      </c>
      <c r="S36" s="43">
        <f>+R36+(S35*EXP(-PARAMETROS!$D$14))</f>
        <v>20304.3717145818</v>
      </c>
      <c r="T36" s="43">
        <f>+Q36+(S36*(1-EXP(-PARAMETROS!$D$14)))</f>
        <v>410.480162576691</v>
      </c>
      <c r="U36" s="43">
        <f t="shared" si="2"/>
        <v>301.018785889573</v>
      </c>
      <c r="V36" s="43">
        <f>+C36*PARAMETROS!$E$6*0.5*0.5*PARAMETROS!$E$10</f>
        <v>122.038671092778</v>
      </c>
      <c r="W36" s="43">
        <f>+V36*(1-EXP(-PARAMETROS!$E$14*((13-8)/12)))</f>
        <v>0.507436569229004</v>
      </c>
      <c r="X36" s="43">
        <f>+V36*EXP(-PARAMETROS!$E$14*((13-8)/12))</f>
        <v>121.531234523549</v>
      </c>
      <c r="Y36" s="43">
        <f>+X36+(Y35*EXP(-PARAMETROS!$E$14))</f>
        <v>2756.79603241469</v>
      </c>
      <c r="Z36" s="43">
        <f>+W36+(Y36*(1-EXP(-PARAMETROS!$E$14)))</f>
        <v>27.938015411389</v>
      </c>
      <c r="AA36" s="43">
        <f t="shared" si="3"/>
        <v>20.4878779683519</v>
      </c>
      <c r="AB36" s="43">
        <f>+C36*PARAMETROS!$F$6*0.5*0.5*PARAMETROS!$F$10</f>
        <v>310.739582624124</v>
      </c>
      <c r="AC36" s="43">
        <f>+AB36*(1-EXP(-PARAMETROS!$F$14*((13-8)/12)))</f>
        <v>2.57873686171543</v>
      </c>
      <c r="AD36" s="43">
        <f>+AB36*EXP(-PARAMETROS!$F$14*((13-8)/12))</f>
        <v>308.160845762409</v>
      </c>
      <c r="AE36" s="43">
        <f>+AD36+(AE35*EXP(-PARAMETROS!$F$14))</f>
        <v>6213.56516164603</v>
      </c>
      <c r="AF36" s="43">
        <f>+AC36+(AE36*(1-EXP(-PARAMETROS!$F$14)))</f>
        <v>125.615570557233</v>
      </c>
      <c r="AG36" s="43">
        <f t="shared" si="4"/>
        <v>92.1180850753037</v>
      </c>
      <c r="AH36" s="43">
        <f>+C36*PARAMETROS!$G$6*0.5*0.5*PARAMETROS!$G$10</f>
        <v>201.395463968741</v>
      </c>
      <c r="AI36" s="43">
        <f>+AH36*(1-EXP(-PARAMETROS!$G$14*((13-8)/12)))</f>
        <v>8.21905822032132</v>
      </c>
      <c r="AJ36" s="43">
        <f>+AH36*EXP(-PARAMETROS!$G$14*((13-8)/12))</f>
        <v>193.17640574842</v>
      </c>
      <c r="AK36" s="43">
        <f>+AJ36+(AK35*EXP(-PARAMETROS!$G$14))</f>
        <v>1849.20857588175</v>
      </c>
      <c r="AL36" s="43">
        <f>+AI36+(AK36*(1-EXP(-PARAMETROS!$G$14)))</f>
        <v>184.194520891275</v>
      </c>
      <c r="AM36" s="43">
        <f t="shared" si="5"/>
        <v>135.075981986934</v>
      </c>
      <c r="AN36" s="43">
        <f t="shared" si="6"/>
        <v>1170.0089483636</v>
      </c>
    </row>
    <row r="37" spans="1:40">
      <c r="A37">
        <v>29</v>
      </c>
      <c r="B37">
        <v>2053</v>
      </c>
      <c r="C37" s="24">
        <v>96984.2748700482</v>
      </c>
      <c r="D37" s="43">
        <f>+C37*PARAMETROS!$B$6*0.5*0.5*PARAMETROS!$B$10</f>
        <v>833.79090131725</v>
      </c>
      <c r="E37" s="43">
        <f>+D37*(1-EXP(-PARAMETROS!$B$14*((13-8)/12)))</f>
        <v>34.027459340218</v>
      </c>
      <c r="F37" s="43">
        <f>+D37*EXP(-PARAMETROS!$B$14*((13-8)/12))</f>
        <v>799.763441977032</v>
      </c>
      <c r="G37" s="43">
        <f>+F37+(G36*EXP(-PARAMETROS!$B$14))</f>
        <v>7719.01977912945</v>
      </c>
      <c r="H37" s="43">
        <f>+E37+(G37*(1-EXP(-PARAMETROS!$B$14)))</f>
        <v>768.589311753674</v>
      </c>
      <c r="I37" s="43">
        <f t="shared" si="7"/>
        <v>563.632161952693</v>
      </c>
      <c r="J37" s="43">
        <f>+C37*PARAMETROS!$C$6*0.5*0.5*PARAMETROS!$C$10</f>
        <v>118.799303387191</v>
      </c>
      <c r="K37" s="43">
        <f>+J37*(1-EXP(-PARAMETROS!$C$14*((13-8)/12)))</f>
        <v>2.4493824952121</v>
      </c>
      <c r="L37" s="43">
        <f>+J37*EXP(-PARAMETROS!$C$14*((13-8)/12))</f>
        <v>116.349920891979</v>
      </c>
      <c r="M37" s="43">
        <f>+L37+(M36*EXP(-PARAMETROS!$C$14))</f>
        <v>1737.1353076979</v>
      </c>
      <c r="N37" s="43">
        <f>+K37+(M37*(1-EXP(-PARAMETROS!$C$14)))</f>
        <v>87.170471171768</v>
      </c>
      <c r="O37" s="43">
        <f t="shared" si="1"/>
        <v>63.9250121926297</v>
      </c>
      <c r="P37" s="43">
        <f>+C37*PARAMETROS!$D$6*0.5*0.5*PARAMETROS!$D$10</f>
        <v>1016.59922391327</v>
      </c>
      <c r="Q37" s="43">
        <f>+P37*(1-EXP(-PARAMETROS!$D$14*((13-8)/12)))</f>
        <v>8.43645946280208</v>
      </c>
      <c r="R37" s="43">
        <f>+P37*EXP(-PARAMETROS!$D$14*((13-8)/12))</f>
        <v>1008.16276445047</v>
      </c>
      <c r="S37" s="43">
        <f>+R37+(S36*EXP(-PARAMETROS!$D$14))</f>
        <v>20910.4809814107</v>
      </c>
      <c r="T37" s="43">
        <f>+Q37+(S37*(1-EXP(-PARAMETROS!$D$14)))</f>
        <v>422.491724688597</v>
      </c>
      <c r="U37" s="43">
        <f t="shared" si="2"/>
        <v>309.827264771637</v>
      </c>
      <c r="V37" s="43">
        <f>+C37*PARAMETROS!$E$6*0.5*0.5*PARAMETROS!$E$10</f>
        <v>122.180519463478</v>
      </c>
      <c r="W37" s="43">
        <f>+V37*(1-EXP(-PARAMETROS!$E$14*((13-8)/12)))</f>
        <v>0.508026374492646</v>
      </c>
      <c r="X37" s="43">
        <f>+V37*EXP(-PARAMETROS!$E$14*((13-8)/12))</f>
        <v>121.672493088985</v>
      </c>
      <c r="Y37" s="43">
        <f>+X37+(Y36*EXP(-PARAMETROS!$E$14))</f>
        <v>2851.03794666152</v>
      </c>
      <c r="Z37" s="43">
        <f>+W37+(Y37*(1-EXP(-PARAMETROS!$E$14)))</f>
        <v>28.8763279312052</v>
      </c>
      <c r="AA37" s="43">
        <f t="shared" si="3"/>
        <v>21.1759738162171</v>
      </c>
      <c r="AB37" s="43">
        <f>+C37*PARAMETROS!$F$6*0.5*0.5*PARAMETROS!$F$10</f>
        <v>311.100762429773</v>
      </c>
      <c r="AC37" s="43">
        <f>+AB37*(1-EXP(-PARAMETROS!$F$14*((13-8)/12)))</f>
        <v>2.58173418722726</v>
      </c>
      <c r="AD37" s="43">
        <f>+AB37*EXP(-PARAMETROS!$F$14*((13-8)/12))</f>
        <v>308.519028242546</v>
      </c>
      <c r="AE37" s="43">
        <f>+AD37+(AE36*EXP(-PARAMETROS!$F$14))</f>
        <v>6399.04735619306</v>
      </c>
      <c r="AF37" s="43">
        <f>+AC37+(AE37*(1-EXP(-PARAMETROS!$F$14)))</f>
        <v>129.29136141275</v>
      </c>
      <c r="AG37" s="43">
        <f t="shared" si="4"/>
        <v>94.8136650360166</v>
      </c>
      <c r="AH37" s="43">
        <f>+C37*PARAMETROS!$G$6*0.5*0.5*PARAMETROS!$G$10</f>
        <v>201.62955057567</v>
      </c>
      <c r="AI37" s="43">
        <f>+AH37*(1-EXP(-PARAMETROS!$G$14*((13-8)/12)))</f>
        <v>8.22861142183356</v>
      </c>
      <c r="AJ37" s="43">
        <f>+AH37*EXP(-PARAMETROS!$G$14*((13-8)/12))</f>
        <v>193.400939153836</v>
      </c>
      <c r="AK37" s="43">
        <f>+AJ37+(AK36*EXP(-PARAMETROS!$G$14))</f>
        <v>1866.63405236463</v>
      </c>
      <c r="AL37" s="43">
        <f>+AI37+(AK37*(1-EXP(-PARAMETROS!$G$14)))</f>
        <v>185.862327426852</v>
      </c>
      <c r="AM37" s="43">
        <f t="shared" si="5"/>
        <v>136.299040113024</v>
      </c>
      <c r="AN37" s="43">
        <f t="shared" si="6"/>
        <v>1189.67311788222</v>
      </c>
    </row>
    <row r="38" spans="1:40">
      <c r="A38">
        <v>30</v>
      </c>
      <c r="B38">
        <v>2054</v>
      </c>
      <c r="C38" s="24">
        <v>97067.4963444576</v>
      </c>
      <c r="D38" s="43">
        <f>+C38*PARAMETROS!$B$6*0.5*0.5*PARAMETROS!$B$10</f>
        <v>834.506370997771</v>
      </c>
      <c r="E38" s="43">
        <f>+D38*(1-EXP(-PARAMETROS!$B$14*((13-8)/12)))</f>
        <v>34.056658046302</v>
      </c>
      <c r="F38" s="43">
        <f>+D38*EXP(-PARAMETROS!$B$14*((13-8)/12))</f>
        <v>800.449712951469</v>
      </c>
      <c r="G38" s="43">
        <f>+F38+(G37*EXP(-PARAMETROS!$B$14))</f>
        <v>7784.90763966746</v>
      </c>
      <c r="H38" s="43">
        <f>+E38+(G38*(1-EXP(-PARAMETROS!$B$14)))</f>
        <v>774.888569388642</v>
      </c>
      <c r="I38" s="43">
        <f t="shared" si="7"/>
        <v>568.251617551669</v>
      </c>
      <c r="J38" s="43">
        <f>+C38*PARAMETROS!$C$6*0.5*0.5*PARAMETROS!$C$10</f>
        <v>118.901244172952</v>
      </c>
      <c r="K38" s="43">
        <f>+J38*(1-EXP(-PARAMETROS!$C$14*((13-8)/12)))</f>
        <v>2.45148429184787</v>
      </c>
      <c r="L38" s="43">
        <f>+J38*EXP(-PARAMETROS!$C$14*((13-8)/12))</f>
        <v>116.449759881104</v>
      </c>
      <c r="M38" s="43">
        <f>+L38+(M37*EXP(-PARAMETROS!$C$14))</f>
        <v>1768.86397890245</v>
      </c>
      <c r="N38" s="43">
        <f>+K38+(M38*(1-EXP(-PARAMETROS!$C$14)))</f>
        <v>88.7199985228772</v>
      </c>
      <c r="O38" s="43">
        <f t="shared" si="1"/>
        <v>65.0613322501098</v>
      </c>
      <c r="P38" s="43">
        <f>+C38*PARAMETROS!$D$6*0.5*0.5*PARAMETROS!$D$10</f>
        <v>1017.47156003592</v>
      </c>
      <c r="Q38" s="43">
        <f>+P38*(1-EXP(-PARAMETROS!$D$14*((13-8)/12)))</f>
        <v>8.44369872500443</v>
      </c>
      <c r="R38" s="43">
        <f>+P38*EXP(-PARAMETROS!$D$14*((13-8)/12))</f>
        <v>1009.02786131091</v>
      </c>
      <c r="S38" s="43">
        <f>+R38+(S37*EXP(-PARAMETROS!$D$14))</f>
        <v>21505.4535774959</v>
      </c>
      <c r="T38" s="43">
        <f>+Q38+(S38*(1-EXP(-PARAMETROS!$D$14)))</f>
        <v>434.280210699409</v>
      </c>
      <c r="U38" s="43">
        <f t="shared" si="2"/>
        <v>318.472154512899</v>
      </c>
      <c r="V38" s="43">
        <f>+C38*PARAMETROS!$E$6*0.5*0.5*PARAMETROS!$E$10</f>
        <v>122.285361645238</v>
      </c>
      <c r="W38" s="43">
        <f>+V38*(1-EXP(-PARAMETROS!$E$14*((13-8)/12)))</f>
        <v>0.508462308090962</v>
      </c>
      <c r="X38" s="43">
        <f>+V38*EXP(-PARAMETROS!$E$14*((13-8)/12))</f>
        <v>121.776899337147</v>
      </c>
      <c r="Y38" s="43">
        <f>+X38+(Y37*EXP(-PARAMETROS!$E$14))</f>
        <v>2944.44654444195</v>
      </c>
      <c r="Z38" s="43">
        <f>+W38+(Y38*(1-EXP(-PARAMETROS!$E$14)))</f>
        <v>29.8061949419759</v>
      </c>
      <c r="AA38" s="43">
        <f t="shared" si="3"/>
        <v>21.8578762907823</v>
      </c>
      <c r="AB38" s="43">
        <f>+C38*PARAMETROS!$F$6*0.5*0.5*PARAMETROS!$F$10</f>
        <v>311.367715646405</v>
      </c>
      <c r="AC38" s="43">
        <f>+AB38*(1-EXP(-PARAMETROS!$F$14*((13-8)/12)))</f>
        <v>2.5839495538512</v>
      </c>
      <c r="AD38" s="43">
        <f>+AB38*EXP(-PARAMETROS!$F$14*((13-8)/12))</f>
        <v>308.783766092554</v>
      </c>
      <c r="AE38" s="43">
        <f>+AD38+(AE37*EXP(-PARAMETROS!$F$14))</f>
        <v>6581.1214950601</v>
      </c>
      <c r="AF38" s="43">
        <f>+AC38+(AE38*(1-EXP(-PARAMETROS!$F$14)))</f>
        <v>132.898886285471</v>
      </c>
      <c r="AG38" s="43">
        <f t="shared" si="4"/>
        <v>97.4591832760121</v>
      </c>
      <c r="AH38" s="43">
        <f>+C38*PARAMETROS!$G$6*0.5*0.5*PARAMETROS!$G$10</f>
        <v>201.802567371494</v>
      </c>
      <c r="AI38" s="43">
        <f>+AH38*(1-EXP(-PARAMETROS!$G$14*((13-8)/12)))</f>
        <v>8.23567233120041</v>
      </c>
      <c r="AJ38" s="43">
        <f>+AH38*EXP(-PARAMETROS!$G$14*((13-8)/12))</f>
        <v>193.566895040294</v>
      </c>
      <c r="AK38" s="43">
        <f>+AJ38+(AK37*EXP(-PARAMETROS!$G$14))</f>
        <v>1882.5672313999</v>
      </c>
      <c r="AL38" s="43">
        <f>+AI38+(AK38*(1-EXP(-PARAMETROS!$G$14)))</f>
        <v>187.385630792111</v>
      </c>
      <c r="AM38" s="43">
        <f t="shared" si="5"/>
        <v>137.416129247547</v>
      </c>
      <c r="AN38" s="43">
        <f t="shared" si="6"/>
        <v>1208.51829312902</v>
      </c>
    </row>
    <row r="39" spans="1:40">
      <c r="A39">
        <v>31</v>
      </c>
      <c r="B39">
        <v>2055</v>
      </c>
      <c r="C39" s="24">
        <v>97116.1921810869</v>
      </c>
      <c r="D39" s="43">
        <f>+C39*PARAMETROS!$B$6*0.5*0.5*PARAMETROS!$B$10</f>
        <v>834.925017686297</v>
      </c>
      <c r="E39" s="43">
        <f>+D39*(1-EXP(-PARAMETROS!$B$14*((13-8)/12)))</f>
        <v>34.0737432449402</v>
      </c>
      <c r="F39" s="43">
        <f>+D39*EXP(-PARAMETROS!$B$14*((13-8)/12))</f>
        <v>800.851274441357</v>
      </c>
      <c r="G39" s="43">
        <f>+F39+(G38*EXP(-PARAMETROS!$B$14))</f>
        <v>7844.92700276648</v>
      </c>
      <c r="H39" s="43">
        <f>+E39+(G39*(1-EXP(-PARAMETROS!$B$14)))</f>
        <v>780.61725214762</v>
      </c>
      <c r="I39" s="43">
        <f t="shared" si="7"/>
        <v>572.45265157492</v>
      </c>
      <c r="J39" s="43">
        <f>+C39*PARAMETROS!$C$6*0.5*0.5*PARAMETROS!$C$10</f>
        <v>118.960893342647</v>
      </c>
      <c r="K39" s="43">
        <f>+J39*(1-EXP(-PARAMETROS!$C$14*((13-8)/12)))</f>
        <v>2.45271412761237</v>
      </c>
      <c r="L39" s="43">
        <f>+J39*EXP(-PARAMETROS!$C$14*((13-8)/12))</f>
        <v>116.508179215034</v>
      </c>
      <c r="M39" s="43">
        <f>+L39+(M38*EXP(-PARAMETROS!$C$14))</f>
        <v>1799.10364388645</v>
      </c>
      <c r="N39" s="43">
        <f>+K39+(M39*(1-EXP(-PARAMETROS!$C$14)))</f>
        <v>90.1960342228172</v>
      </c>
      <c r="O39" s="43">
        <f t="shared" si="1"/>
        <v>66.1437584300658</v>
      </c>
      <c r="P39" s="43">
        <f>+C39*PARAMETROS!$D$6*0.5*0.5*PARAMETROS!$D$10</f>
        <v>1017.98199484395</v>
      </c>
      <c r="Q39" s="43">
        <f>+P39*(1-EXP(-PARAMETROS!$D$14*((13-8)/12)))</f>
        <v>8.44793467410319</v>
      </c>
      <c r="R39" s="43">
        <f>+P39*EXP(-PARAMETROS!$D$14*((13-8)/12))</f>
        <v>1009.53406016984</v>
      </c>
      <c r="S39" s="43">
        <f>+R39+(S38*EXP(-PARAMETROS!$D$14))</f>
        <v>22089.1511256913</v>
      </c>
      <c r="T39" s="43">
        <f>+Q39+(S39*(1-EXP(-PARAMETROS!$D$14)))</f>
        <v>445.842432490372</v>
      </c>
      <c r="U39" s="43">
        <f t="shared" si="2"/>
        <v>326.951117159605</v>
      </c>
      <c r="V39" s="43">
        <f>+C39*PARAMETROS!$E$6*0.5*0.5*PARAMETROS!$E$10</f>
        <v>122.346708524648</v>
      </c>
      <c r="W39" s="43">
        <f>+V39*(1-EXP(-PARAMETROS!$E$14*((13-8)/12)))</f>
        <v>0.508717388302355</v>
      </c>
      <c r="X39" s="43">
        <f>+V39*EXP(-PARAMETROS!$E$14*((13-8)/12))</f>
        <v>121.837991136345</v>
      </c>
      <c r="Y39" s="43">
        <f>+X39+(Y38*EXP(-PARAMETROS!$E$14))</f>
        <v>3036.98680294441</v>
      </c>
      <c r="Z39" s="43">
        <f>+W39+(Y39*(1-EXP(-PARAMETROS!$E$14)))</f>
        <v>30.7272409791817</v>
      </c>
      <c r="AA39" s="43">
        <f t="shared" si="3"/>
        <v>22.5333100513999</v>
      </c>
      <c r="AB39" s="43">
        <f>+C39*PARAMETROS!$F$6*0.5*0.5*PARAMETROS!$F$10</f>
        <v>311.523919442565</v>
      </c>
      <c r="AC39" s="43">
        <f>+AB39*(1-EXP(-PARAMETROS!$F$14*((13-8)/12)))</f>
        <v>2.58524584344423</v>
      </c>
      <c r="AD39" s="43">
        <f>+AB39*EXP(-PARAMETROS!$F$14*((13-8)/12))</f>
        <v>308.938673599121</v>
      </c>
      <c r="AE39" s="43">
        <f>+AD39+(AE38*EXP(-PARAMETROS!$F$14))</f>
        <v>6759.7452319276</v>
      </c>
      <c r="AF39" s="43">
        <f>+AC39+(AE39*(1-EXP(-PARAMETROS!$F$14)))</f>
        <v>136.437169543946</v>
      </c>
      <c r="AG39" s="43">
        <f t="shared" si="4"/>
        <v>100.053924332227</v>
      </c>
      <c r="AH39" s="43">
        <f>+C39*PARAMETROS!$G$6*0.5*0.5*PARAMETROS!$G$10</f>
        <v>201.903805635817</v>
      </c>
      <c r="AI39" s="43">
        <f>+AH39*(1-EXP(-PARAMETROS!$G$14*((13-8)/12)))</f>
        <v>8.23980391972876</v>
      </c>
      <c r="AJ39" s="43">
        <f>+AH39*EXP(-PARAMETROS!$G$14*((13-8)/12))</f>
        <v>193.664001716089</v>
      </c>
      <c r="AK39" s="43">
        <f>+AJ39+(AK38*EXP(-PARAMETROS!$G$14))</f>
        <v>1897.08127465508</v>
      </c>
      <c r="AL39" s="43">
        <f>+AI39+(AK39*(1-EXP(-PARAMETROS!$G$14)))</f>
        <v>188.770956211539</v>
      </c>
      <c r="AM39" s="43">
        <f t="shared" si="5"/>
        <v>138.432034555129</v>
      </c>
      <c r="AN39" s="43">
        <f t="shared" si="6"/>
        <v>1226.56679610335</v>
      </c>
    </row>
    <row r="40" spans="1:40">
      <c r="A40">
        <v>32</v>
      </c>
      <c r="B40">
        <v>2056</v>
      </c>
      <c r="C40" s="24">
        <v>97127.3835352145</v>
      </c>
      <c r="D40" s="43">
        <f>+C40*PARAMETROS!$B$6*0.5*0.5*PARAMETROS!$B$10</f>
        <v>835.021231729837</v>
      </c>
      <c r="E40" s="43">
        <f>+D40*(1-EXP(-PARAMETROS!$B$14*((13-8)/12)))</f>
        <v>34.0776697922908</v>
      </c>
      <c r="F40" s="43">
        <f>+D40*EXP(-PARAMETROS!$B$14*((13-8)/12))</f>
        <v>800.943561937547</v>
      </c>
      <c r="G40" s="43">
        <f>+F40+(G39*EXP(-PARAMETROS!$B$14))</f>
        <v>7899.32705580134</v>
      </c>
      <c r="H40" s="43">
        <f>+E40+(G40*(1-EXP(-PARAMETROS!$B$14)))</f>
        <v>785.798028200749</v>
      </c>
      <c r="I40" s="43">
        <f t="shared" si="7"/>
        <v>576.251887347214</v>
      </c>
      <c r="J40" s="43">
        <f>+C40*PARAMETROS!$C$6*0.5*0.5*PARAMETROS!$C$10</f>
        <v>118.974602009089</v>
      </c>
      <c r="K40" s="43">
        <f>+J40*(1-EXP(-PARAMETROS!$C$14*((13-8)/12)))</f>
        <v>2.45299677041127</v>
      </c>
      <c r="L40" s="43">
        <f>+J40*EXP(-PARAMETROS!$C$14*((13-8)/12))</f>
        <v>116.521605238677</v>
      </c>
      <c r="M40" s="43">
        <f>+L40+(M39*EXP(-PARAMETROS!$C$14))</f>
        <v>1827.88192902993</v>
      </c>
      <c r="N40" s="43">
        <f>+K40+(M40*(1-EXP(-PARAMETROS!$C$14)))</f>
        <v>91.5998503939458</v>
      </c>
      <c r="O40" s="43">
        <f t="shared" si="1"/>
        <v>67.1732236222268</v>
      </c>
      <c r="P40" s="43">
        <f>+C40*PARAMETROS!$D$6*0.5*0.5*PARAMETROS!$D$10</f>
        <v>1018.09930377816</v>
      </c>
      <c r="Q40" s="43">
        <f>+P40*(1-EXP(-PARAMETROS!$D$14*((13-8)/12)))</f>
        <v>8.44890818661909</v>
      </c>
      <c r="R40" s="43">
        <f>+P40*EXP(-PARAMETROS!$D$14*((13-8)/12))</f>
        <v>1009.65039559154</v>
      </c>
      <c r="S40" s="43">
        <f>+R40+(S39*EXP(-PARAMETROS!$D$14))</f>
        <v>22661.4070234666</v>
      </c>
      <c r="T40" s="43">
        <f>+Q40+(S40*(1-EXP(-PARAMETROS!$D$14)))</f>
        <v>457.174831986872</v>
      </c>
      <c r="U40" s="43">
        <f t="shared" si="2"/>
        <v>335.261543457039</v>
      </c>
      <c r="V40" s="43">
        <f>+C40*PARAMETROS!$E$6*0.5*0.5*PARAMETROS!$E$10</f>
        <v>122.360807361419</v>
      </c>
      <c r="W40" s="43">
        <f>+V40*(1-EXP(-PARAMETROS!$E$14*((13-8)/12)))</f>
        <v>0.508776011239638</v>
      </c>
      <c r="X40" s="43">
        <f>+V40*EXP(-PARAMETROS!$E$14*((13-8)/12))</f>
        <v>121.85203135018</v>
      </c>
      <c r="Y40" s="43">
        <f>+X40+(Y39*EXP(-PARAMETROS!$E$14))</f>
        <v>3128.62031070372</v>
      </c>
      <c r="Z40" s="43">
        <f>+W40+(Y40*(1-EXP(-PARAMETROS!$E$14)))</f>
        <v>31.6390682384709</v>
      </c>
      <c r="AA40" s="43">
        <f t="shared" si="3"/>
        <v>23.2019833748786</v>
      </c>
      <c r="AB40" s="43">
        <f>+C40*PARAMETROS!$F$6*0.5*0.5*PARAMETROS!$F$10</f>
        <v>311.559818445846</v>
      </c>
      <c r="AC40" s="43">
        <f>+AB40*(1-EXP(-PARAMETROS!$F$14*((13-8)/12)))</f>
        <v>2.58554375876701</v>
      </c>
      <c r="AD40" s="43">
        <f>+AB40*EXP(-PARAMETROS!$F$14*((13-8)/12))</f>
        <v>308.974274687079</v>
      </c>
      <c r="AE40" s="43">
        <f>+AD40+(AE39*EXP(-PARAMETROS!$F$14))</f>
        <v>6934.86758291417</v>
      </c>
      <c r="AF40" s="43">
        <f>+AC40+(AE40*(1-EXP(-PARAMETROS!$F$14)))</f>
        <v>139.905122342443</v>
      </c>
      <c r="AG40" s="43">
        <f t="shared" si="4"/>
        <v>102.597089717791</v>
      </c>
      <c r="AH40" s="43">
        <f>+C40*PARAMETROS!$G$6*0.5*0.5*PARAMETROS!$G$10</f>
        <v>201.92707237371</v>
      </c>
      <c r="AI40" s="43">
        <f>+AH40*(1-EXP(-PARAMETROS!$G$14*((13-8)/12)))</f>
        <v>8.24075344793345</v>
      </c>
      <c r="AJ40" s="43">
        <f>+AH40*EXP(-PARAMETROS!$G$14*((13-8)/12))</f>
        <v>193.686318925776</v>
      </c>
      <c r="AK40" s="43">
        <f>+AJ40+(AK39*EXP(-PARAMETROS!$G$14))</f>
        <v>1910.23644128905</v>
      </c>
      <c r="AL40" s="43">
        <f>+AI40+(AK40*(1-EXP(-PARAMETROS!$G$14)))</f>
        <v>190.0237853628</v>
      </c>
      <c r="AM40" s="43">
        <f t="shared" si="5"/>
        <v>139.350775932719</v>
      </c>
      <c r="AN40" s="43">
        <f t="shared" si="6"/>
        <v>1243.83650345187</v>
      </c>
    </row>
    <row r="41" spans="1:40">
      <c r="A41">
        <v>33</v>
      </c>
      <c r="B41">
        <v>2057</v>
      </c>
      <c r="C41" s="24">
        <v>97099.4154931063</v>
      </c>
      <c r="D41" s="43">
        <f>+C41*PARAMETROS!$B$6*0.5*0.5*PARAMETROS!$B$10</f>
        <v>834.780785543394</v>
      </c>
      <c r="E41" s="43">
        <f>+D41*(1-EXP(-PARAMETROS!$B$14*((13-8)/12)))</f>
        <v>34.067857052886</v>
      </c>
      <c r="F41" s="43">
        <f>+D41*EXP(-PARAMETROS!$B$14*((13-8)/12))</f>
        <v>800.712928490508</v>
      </c>
      <c r="G41" s="43">
        <f>+F41+(G40*EXP(-PARAMETROS!$B$14))</f>
        <v>7948.31962588339</v>
      </c>
      <c r="H41" s="43">
        <f>+E41+(G41*(1-EXP(-PARAMETROS!$B$14)))</f>
        <v>790.450474927406</v>
      </c>
      <c r="I41" s="43">
        <f t="shared" si="7"/>
        <v>579.66368161343</v>
      </c>
      <c r="J41" s="43">
        <f>+C41*PARAMETROS!$C$6*0.5*0.5*PARAMETROS!$C$10</f>
        <v>118.940343012731</v>
      </c>
      <c r="K41" s="43">
        <f>+J41*(1-EXP(-PARAMETROS!$C$14*((13-8)/12)))</f>
        <v>2.45229042463658</v>
      </c>
      <c r="L41" s="43">
        <f>+J41*EXP(-PARAMETROS!$C$14*((13-8)/12))</f>
        <v>116.488052588094</v>
      </c>
      <c r="M41" s="43">
        <f>+L41+(M40*EXP(-PARAMETROS!$C$14))</f>
        <v>1855.22312799449</v>
      </c>
      <c r="N41" s="43">
        <f>+K41+(M41*(1-EXP(-PARAMETROS!$C$14)))</f>
        <v>92.9325900565132</v>
      </c>
      <c r="O41" s="43">
        <f t="shared" si="1"/>
        <v>68.1505660414429</v>
      </c>
      <c r="P41" s="43">
        <f>+C41*PARAMETROS!$D$6*0.5*0.5*PARAMETROS!$D$10</f>
        <v>1017.80613986123</v>
      </c>
      <c r="Q41" s="43">
        <f>+P41*(1-EXP(-PARAMETROS!$D$14*((13-8)/12)))</f>
        <v>8.44647530506364</v>
      </c>
      <c r="R41" s="43">
        <f>+P41*EXP(-PARAMETROS!$D$14*((13-8)/12))</f>
        <v>1009.35966455617</v>
      </c>
      <c r="S41" s="43">
        <f>+R41+(S40*EXP(-PARAMETROS!$D$14))</f>
        <v>23222.0407642225</v>
      </c>
      <c r="T41" s="43">
        <f>+Q41+(S41*(1-EXP(-PARAMETROS!$D$14)))</f>
        <v>468.27369096128</v>
      </c>
      <c r="U41" s="43">
        <f t="shared" si="2"/>
        <v>343.400706704938</v>
      </c>
      <c r="V41" s="43">
        <f>+C41*PARAMETROS!$E$6*0.5*0.5*PARAMETROS!$E$10</f>
        <v>122.325573299838</v>
      </c>
      <c r="W41" s="43">
        <f>+V41*(1-EXP(-PARAMETROS!$E$14*((13-8)/12)))</f>
        <v>0.508629508076594</v>
      </c>
      <c r="X41" s="43">
        <f>+V41*EXP(-PARAMETROS!$E$14*((13-8)/12))</f>
        <v>121.816943791762</v>
      </c>
      <c r="Y41" s="43">
        <f>+X41+(Y40*EXP(-PARAMETROS!$E$14))</f>
        <v>3219.30696226825</v>
      </c>
      <c r="Z41" s="43">
        <f>+W41+(Y41*(1-EXP(-PARAMETROS!$E$14)))</f>
        <v>32.5412689951062</v>
      </c>
      <c r="AA41" s="43">
        <f t="shared" si="3"/>
        <v>23.8635972630779</v>
      </c>
      <c r="AB41" s="43">
        <f>+C41*PARAMETROS!$F$6*0.5*0.5*PARAMETROS!$F$10</f>
        <v>311.470104116021</v>
      </c>
      <c r="AC41" s="43">
        <f>+AB41*(1-EXP(-PARAMETROS!$F$14*((13-8)/12)))</f>
        <v>2.58479924579769</v>
      </c>
      <c r="AD41" s="43">
        <f>+AB41*EXP(-PARAMETROS!$F$14*((13-8)/12))</f>
        <v>308.885304870223</v>
      </c>
      <c r="AE41" s="43">
        <f>+AD41+(AE40*EXP(-PARAMETROS!$F$14))</f>
        <v>7106.43330920072</v>
      </c>
      <c r="AF41" s="43">
        <f>+AC41+(AE41*(1-EXP(-PARAMETROS!$F$14)))</f>
        <v>143.301606825038</v>
      </c>
      <c r="AG41" s="43">
        <f t="shared" si="4"/>
        <v>105.087845005027</v>
      </c>
      <c r="AH41" s="43">
        <f>+C41*PARAMETROS!$G$6*0.5*0.5*PARAMETROS!$G$10</f>
        <v>201.868927032433</v>
      </c>
      <c r="AI41" s="43">
        <f>+AH41*(1-EXP(-PARAMETROS!$G$14*((13-8)/12)))</f>
        <v>8.23838050498938</v>
      </c>
      <c r="AJ41" s="43">
        <f>+AH41*EXP(-PARAMETROS!$G$14*((13-8)/12))</f>
        <v>193.630546527444</v>
      </c>
      <c r="AK41" s="43">
        <f>+AJ41+(AK40*EXP(-PARAMETROS!$G$14))</f>
        <v>1922.08395590163</v>
      </c>
      <c r="AL41" s="43">
        <f>+AI41+(AK41*(1-EXP(-PARAMETROS!$G$14)))</f>
        <v>191.148852500245</v>
      </c>
      <c r="AM41" s="43">
        <f t="shared" si="5"/>
        <v>140.175825166846</v>
      </c>
      <c r="AN41" s="43">
        <f t="shared" si="6"/>
        <v>1260.34222179476</v>
      </c>
    </row>
    <row r="42" spans="1:40">
      <c r="A42">
        <v>34</v>
      </c>
      <c r="B42">
        <v>2058</v>
      </c>
      <c r="C42" s="24">
        <v>97033.260316581</v>
      </c>
      <c r="D42" s="43">
        <f>+C42*PARAMETROS!$B$6*0.5*0.5*PARAMETROS!$B$10</f>
        <v>834.212037833152</v>
      </c>
      <c r="E42" s="43">
        <f>+D42*(1-EXP(-PARAMETROS!$B$14*((13-8)/12)))</f>
        <v>34.0446461500631</v>
      </c>
      <c r="F42" s="43">
        <f>+D42*EXP(-PARAMETROS!$B$14*((13-8)/12))</f>
        <v>800.167391683089</v>
      </c>
      <c r="G42" s="43">
        <f>+F42+(G41*EXP(-PARAMETROS!$B$14))</f>
        <v>7992.10439969196</v>
      </c>
      <c r="H42" s="43">
        <f>+E42+(G42*(1-EXP(-PARAMETROS!$B$14)))</f>
        <v>794.593936150918</v>
      </c>
      <c r="I42" s="43">
        <f t="shared" si="7"/>
        <v>582.702219844005</v>
      </c>
      <c r="J42" s="43">
        <f>+C42*PARAMETROS!$C$6*0.5*0.5*PARAMETROS!$C$10</f>
        <v>118.859307309807</v>
      </c>
      <c r="K42" s="43">
        <f>+J42*(1-EXP(-PARAMETROS!$C$14*((13-8)/12)))</f>
        <v>2.450619645208</v>
      </c>
      <c r="L42" s="43">
        <f>+J42*EXP(-PARAMETROS!$C$14*((13-8)/12))</f>
        <v>116.408687664599</v>
      </c>
      <c r="M42" s="43">
        <f>+L42+(M41*EXP(-PARAMETROS!$C$14))</f>
        <v>1881.15151602721</v>
      </c>
      <c r="N42" s="43">
        <f>+K42+(M42*(1-EXP(-PARAMETROS!$C$14)))</f>
        <v>94.1954616832093</v>
      </c>
      <c r="O42" s="43">
        <f t="shared" si="1"/>
        <v>69.07667190102</v>
      </c>
      <c r="P42" s="43">
        <f>+C42*PARAMETROS!$D$6*0.5*0.5*PARAMETROS!$D$10</f>
        <v>1017.11269444234</v>
      </c>
      <c r="Q42" s="43">
        <f>+P42*(1-EXP(-PARAMETROS!$D$14*((13-8)/12)))</f>
        <v>8.44072060446133</v>
      </c>
      <c r="R42" s="43">
        <f>+P42*EXP(-PARAMETROS!$D$14*((13-8)/12))</f>
        <v>1008.67197383788</v>
      </c>
      <c r="S42" s="43">
        <f>+R42+(S41*EXP(-PARAMETROS!$D$14))</f>
        <v>23770.8855224042</v>
      </c>
      <c r="T42" s="43">
        <f>+Q42+(S42*(1-EXP(-PARAMETROS!$D$14)))</f>
        <v>479.135790621308</v>
      </c>
      <c r="U42" s="43">
        <f t="shared" si="2"/>
        <v>351.366246455625</v>
      </c>
      <c r="V42" s="43">
        <f>+C42*PARAMETROS!$E$6*0.5*0.5*PARAMETROS!$E$10</f>
        <v>122.242231192637</v>
      </c>
      <c r="W42" s="43">
        <f>+V42*(1-EXP(-PARAMETROS!$E$14*((13-8)/12)))</f>
        <v>0.508282971748627</v>
      </c>
      <c r="X42" s="43">
        <f>+V42*EXP(-PARAMETROS!$E$14*((13-8)/12))</f>
        <v>121.733948220889</v>
      </c>
      <c r="Y42" s="43">
        <f>+X42+(Y41*EXP(-PARAMETROS!$E$14))</f>
        <v>3309.00827100211</v>
      </c>
      <c r="Z42" s="43">
        <f>+W42+(Y42*(1-EXP(-PARAMETROS!$E$14)))</f>
        <v>33.4334653935974</v>
      </c>
      <c r="AA42" s="43">
        <f t="shared" si="3"/>
        <v>24.5178746219713</v>
      </c>
      <c r="AB42" s="43">
        <f>+C42*PARAMETROS!$F$6*0.5*0.5*PARAMETROS!$F$10</f>
        <v>311.257895220473</v>
      </c>
      <c r="AC42" s="43">
        <f>+AB42*(1-EXP(-PARAMETROS!$F$14*((13-8)/12)))</f>
        <v>2.58303818627411</v>
      </c>
      <c r="AD42" s="43">
        <f>+AB42*EXP(-PARAMETROS!$F$14*((13-8)/12))</f>
        <v>308.674857034199</v>
      </c>
      <c r="AE42" s="43">
        <f>+AD42+(AE41*EXP(-PARAMETROS!$F$14))</f>
        <v>7274.39135865568</v>
      </c>
      <c r="AF42" s="43">
        <f>+AC42+(AE42*(1-EXP(-PARAMETROS!$F$14)))</f>
        <v>146.625637973532</v>
      </c>
      <c r="AG42" s="43">
        <f t="shared" si="4"/>
        <v>107.525467847256</v>
      </c>
      <c r="AH42" s="43">
        <f>+C42*PARAMETROS!$G$6*0.5*0.5*PARAMETROS!$G$10</f>
        <v>201.731390936722</v>
      </c>
      <c r="AI42" s="43">
        <f>+AH42*(1-EXP(-PARAMETROS!$G$14*((13-8)/12)))</f>
        <v>8.23276758225631</v>
      </c>
      <c r="AJ42" s="43">
        <f>+AH42*EXP(-PARAMETROS!$G$14*((13-8)/12))</f>
        <v>193.498623354466</v>
      </c>
      <c r="AK42" s="43">
        <f>+AJ42+(AK41*EXP(-PARAMETROS!$G$14))</f>
        <v>1932.67210726084</v>
      </c>
      <c r="AL42" s="43">
        <f>+AI42+(AK42*(1-EXP(-PARAMETROS!$G$14)))</f>
        <v>192.150835399081</v>
      </c>
      <c r="AM42" s="43">
        <f t="shared" si="5"/>
        <v>140.910612625992</v>
      </c>
      <c r="AN42" s="43">
        <f t="shared" si="6"/>
        <v>1276.09909329587</v>
      </c>
    </row>
    <row r="43" spans="1:40">
      <c r="A43">
        <v>35</v>
      </c>
      <c r="B43">
        <v>2059</v>
      </c>
      <c r="C43" s="24">
        <v>96931.6072404568</v>
      </c>
      <c r="D43" s="43">
        <f>+C43*PARAMETROS!$B$6*0.5*0.5*PARAMETROS!$B$10</f>
        <v>833.338108424731</v>
      </c>
      <c r="E43" s="43">
        <f>+D43*(1-EXP(-PARAMETROS!$B$14*((13-8)/12)))</f>
        <v>34.0089806164572</v>
      </c>
      <c r="F43" s="43">
        <f>+D43*EXP(-PARAMETROS!$B$14*((13-8)/12))</f>
        <v>799.329127808274</v>
      </c>
      <c r="G43" s="43">
        <f>+F43+(G42*EXP(-PARAMETROS!$B$14))</f>
        <v>8030.88423749938</v>
      </c>
      <c r="H43" s="43">
        <f>+E43+(G43*(1-EXP(-PARAMETROS!$B$14)))</f>
        <v>798.248660111213</v>
      </c>
      <c r="I43" s="43">
        <f t="shared" si="7"/>
        <v>585.382350748221</v>
      </c>
      <c r="J43" s="43">
        <f>+C43*PARAMETROS!$C$6*0.5*0.5*PARAMETROS!$C$10</f>
        <v>118.734789034582</v>
      </c>
      <c r="K43" s="43">
        <f>+J43*(1-EXP(-PARAMETROS!$C$14*((13-8)/12)))</f>
        <v>2.44805234998848</v>
      </c>
      <c r="L43" s="43">
        <f>+J43*EXP(-PARAMETROS!$C$14*((13-8)/12))</f>
        <v>116.286736684594</v>
      </c>
      <c r="M43" s="43">
        <f>+L43+(M42*EXP(-PARAMETROS!$C$14))</f>
        <v>1905.6934106738</v>
      </c>
      <c r="N43" s="43">
        <f>+K43+(M43*(1-EXP(-PARAMETROS!$C$14)))</f>
        <v>95.3898167137469</v>
      </c>
      <c r="O43" s="43">
        <f t="shared" si="1"/>
        <v>69.9525322567476</v>
      </c>
      <c r="P43" s="43">
        <f>+C43*PARAMETROS!$D$6*0.5*0.5*PARAMETROS!$D$10</f>
        <v>1016.04715635965</v>
      </c>
      <c r="Q43" s="43">
        <f>+P43*(1-EXP(-PARAMETROS!$D$14*((13-8)/12)))</f>
        <v>8.43187801573094</v>
      </c>
      <c r="R43" s="43">
        <f>+P43*EXP(-PARAMETROS!$D$14*((13-8)/12))</f>
        <v>1007.61527834391</v>
      </c>
      <c r="S43" s="43">
        <f>+R43+(S42*EXP(-PARAMETROS!$D$14))</f>
        <v>24307.8057307312</v>
      </c>
      <c r="T43" s="43">
        <f>+Q43+(S43*(1-EXP(-PARAMETROS!$D$14)))</f>
        <v>489.758680485867</v>
      </c>
      <c r="U43" s="43">
        <f t="shared" si="2"/>
        <v>359.156365689635</v>
      </c>
      <c r="V43" s="43">
        <f>+C43*PARAMETROS!$E$6*0.5*0.5*PARAMETROS!$E$10</f>
        <v>122.114168930352</v>
      </c>
      <c r="W43" s="43">
        <f>+V43*(1-EXP(-PARAMETROS!$E$14*((13-8)/12)))</f>
        <v>0.507750489098336</v>
      </c>
      <c r="X43" s="43">
        <f>+V43*EXP(-PARAMETROS!$E$14*((13-8)/12))</f>
        <v>121.606418441254</v>
      </c>
      <c r="Y43" s="43">
        <f>+X43+(Y42*EXP(-PARAMETROS!$E$14))</f>
        <v>3397.68950702151</v>
      </c>
      <c r="Z43" s="43">
        <f>+W43+(Y43*(1-EXP(-PARAMETROS!$E$14)))</f>
        <v>34.3153259526694</v>
      </c>
      <c r="AA43" s="43">
        <f t="shared" si="3"/>
        <v>25.1645723652908</v>
      </c>
      <c r="AB43" s="43">
        <f>+C43*PARAMETROS!$F$6*0.5*0.5*PARAMETROS!$F$10</f>
        <v>310.93181813707</v>
      </c>
      <c r="AC43" s="43">
        <f>+AB43*(1-EXP(-PARAMETROS!$F$14*((13-8)/12)))</f>
        <v>2.58033216798178</v>
      </c>
      <c r="AD43" s="43">
        <f>+AB43*EXP(-PARAMETROS!$F$14*((13-8)/12))</f>
        <v>308.351485969088</v>
      </c>
      <c r="AE43" s="43">
        <f>+AD43+(AE42*EXP(-PARAMETROS!$F$14))</f>
        <v>7438.70024483751</v>
      </c>
      <c r="AF43" s="43">
        <f>+AC43+(AE43*(1-EXP(-PARAMETROS!$F$14)))</f>
        <v>149.876465889129</v>
      </c>
      <c r="AG43" s="43">
        <f t="shared" si="4"/>
        <v>109.909408318694</v>
      </c>
      <c r="AH43" s="43">
        <f>+C43*PARAMETROS!$G$6*0.5*0.5*PARAMETROS!$G$10</f>
        <v>201.520054984775</v>
      </c>
      <c r="AI43" s="43">
        <f>+AH43*(1-EXP(-PARAMETROS!$G$14*((13-8)/12)))</f>
        <v>8.22414284732499</v>
      </c>
      <c r="AJ43" s="43">
        <f>+AH43*EXP(-PARAMETROS!$G$14*((13-8)/12))</f>
        <v>193.29591213745</v>
      </c>
      <c r="AK43" s="43">
        <f>+AJ43+(AK42*EXP(-PARAMETROS!$G$14))</f>
        <v>1942.04995158146</v>
      </c>
      <c r="AL43" s="43">
        <f>+AI43+(AK43*(1-EXP(-PARAMETROS!$G$14)))</f>
        <v>193.034630542957</v>
      </c>
      <c r="AM43" s="43">
        <f t="shared" si="5"/>
        <v>141.558729064835</v>
      </c>
      <c r="AN43" s="43">
        <f t="shared" si="6"/>
        <v>1291.12395844342</v>
      </c>
    </row>
    <row r="44" spans="1:40">
      <c r="A44">
        <v>36</v>
      </c>
      <c r="B44">
        <v>2060</v>
      </c>
      <c r="C44" s="24">
        <v>96798.4280576959</v>
      </c>
      <c r="D44" s="43">
        <f>+C44*PARAMETROS!$B$6*0.5*0.5*PARAMETROS!$B$10</f>
        <v>832.193143522125</v>
      </c>
      <c r="E44" s="43">
        <f>+D44*(1-EXP(-PARAMETROS!$B$14*((13-8)/12)))</f>
        <v>33.9622539771908</v>
      </c>
      <c r="F44" s="43">
        <f>+D44*EXP(-PARAMETROS!$B$14*((13-8)/12))</f>
        <v>798.230889544934</v>
      </c>
      <c r="G44" s="43">
        <f>+F44+(G43*EXP(-PARAMETROS!$B$14))</f>
        <v>8064.87544754956</v>
      </c>
      <c r="H44" s="43">
        <f>+E44+(G44*(1-EXP(-PARAMETROS!$B$14)))</f>
        <v>801.436624784403</v>
      </c>
      <c r="I44" s="43">
        <f t="shared" si="7"/>
        <v>587.720191508561</v>
      </c>
      <c r="J44" s="43">
        <f>+C44*PARAMETROS!$C$6*0.5*0.5*PARAMETROS!$C$10</f>
        <v>118.571653369972</v>
      </c>
      <c r="K44" s="43">
        <f>+J44*(1-EXP(-PARAMETROS!$C$14*((13-8)/12)))</f>
        <v>2.44468884843713</v>
      </c>
      <c r="L44" s="43">
        <f>+J44*EXP(-PARAMETROS!$C$14*((13-8)/12))</f>
        <v>116.126964521535</v>
      </c>
      <c r="M44" s="43">
        <f>+L44+(M43*EXP(-PARAMETROS!$C$14))</f>
        <v>1928.87861083158</v>
      </c>
      <c r="N44" s="43">
        <f>+K44+(M44*(1-EXP(-PARAMETROS!$C$14)))</f>
        <v>96.5172087669565</v>
      </c>
      <c r="O44" s="43">
        <f t="shared" si="1"/>
        <v>70.7792864291012</v>
      </c>
      <c r="P44" s="43">
        <f>+C44*PARAMETROS!$D$6*0.5*0.5*PARAMETROS!$D$10</f>
        <v>1014.65115835876</v>
      </c>
      <c r="Q44" s="43">
        <f>+P44*(1-EXP(-PARAMETROS!$D$14*((13-8)/12)))</f>
        <v>8.42029303684485</v>
      </c>
      <c r="R44" s="43">
        <f>+P44*EXP(-PARAMETROS!$D$14*((13-8)/12))</f>
        <v>1006.23086532191</v>
      </c>
      <c r="S44" s="43">
        <f>+R44+(S43*EXP(-PARAMETROS!$D$14))</f>
        <v>24832.709793583</v>
      </c>
      <c r="T44" s="43">
        <f>+Q44+(S44*(1-EXP(-PARAMETROS!$D$14)))</f>
        <v>500.14089233812</v>
      </c>
      <c r="U44" s="43">
        <f t="shared" si="2"/>
        <v>366.76998771462</v>
      </c>
      <c r="V44" s="43">
        <f>+C44*PARAMETROS!$E$6*0.5*0.5*PARAMETROS!$E$10</f>
        <v>121.9463901667</v>
      </c>
      <c r="W44" s="43">
        <f>+V44*(1-EXP(-PARAMETROS!$E$14*((13-8)/12)))</f>
        <v>0.507052865308638</v>
      </c>
      <c r="X44" s="43">
        <f>+V44*EXP(-PARAMETROS!$E$14*((13-8)/12))</f>
        <v>121.439337301391</v>
      </c>
      <c r="Y44" s="43">
        <f>+X44+(Y43*EXP(-PARAMETROS!$E$14))</f>
        <v>3485.32126885933</v>
      </c>
      <c r="Z44" s="43">
        <f>+W44+(Y44*(1-EXP(-PARAMETROS!$E$14)))</f>
        <v>35.1865789280193</v>
      </c>
      <c r="AA44" s="43">
        <f t="shared" si="3"/>
        <v>25.8034912138808</v>
      </c>
      <c r="AB44" s="43">
        <f>+C44*PARAMETROS!$F$6*0.5*0.5*PARAMETROS!$F$10</f>
        <v>310.504613362356</v>
      </c>
      <c r="AC44" s="43">
        <f>+AB44*(1-EXP(-PARAMETROS!$F$14*((13-8)/12)))</f>
        <v>2.57678692057315</v>
      </c>
      <c r="AD44" s="43">
        <f>+AB44*EXP(-PARAMETROS!$F$14*((13-8)/12))</f>
        <v>307.927826441783</v>
      </c>
      <c r="AE44" s="43">
        <f>+AD44+(AE43*EXP(-PARAMETROS!$F$14))</f>
        <v>7599.33193755815</v>
      </c>
      <c r="AF44" s="43">
        <f>+AC44+(AE44*(1-EXP(-PARAMETROS!$F$14)))</f>
        <v>153.053641266571</v>
      </c>
      <c r="AG44" s="43">
        <f t="shared" si="4"/>
        <v>112.239336928818</v>
      </c>
      <c r="AH44" s="43">
        <f>+C44*PARAMETROS!$G$6*0.5*0.5*PARAMETROS!$G$10</f>
        <v>201.243176503164</v>
      </c>
      <c r="AI44" s="43">
        <f>+AH44*(1-EXP(-PARAMETROS!$G$14*((13-8)/12)))</f>
        <v>8.21284328617566</v>
      </c>
      <c r="AJ44" s="43">
        <f>+AH44*EXP(-PARAMETROS!$G$14*((13-8)/12))</f>
        <v>193.030333216989</v>
      </c>
      <c r="AK44" s="43">
        <f>+AJ44+(AK43*EXP(-PARAMETROS!$G$14))</f>
        <v>1950.26979710282</v>
      </c>
      <c r="AL44" s="43">
        <f>+AI44+(AK44*(1-EXP(-PARAMETROS!$G$14)))</f>
        <v>193.805552704965</v>
      </c>
      <c r="AM44" s="43">
        <f t="shared" si="5"/>
        <v>142.124071983641</v>
      </c>
      <c r="AN44" s="43">
        <f t="shared" si="6"/>
        <v>1305.43636577862</v>
      </c>
    </row>
    <row r="45" spans="1:40">
      <c r="A45">
        <v>37</v>
      </c>
      <c r="B45">
        <v>2061</v>
      </c>
      <c r="C45" s="24">
        <v>96637.1360278749</v>
      </c>
      <c r="D45" s="43">
        <f>+C45*PARAMETROS!$B$6*0.5*0.5*PARAMETROS!$B$10</f>
        <v>830.806487519387</v>
      </c>
      <c r="E45" s="43">
        <f>+D45*(1-EXP(-PARAMETROS!$B$14*((13-8)/12)))</f>
        <v>33.9056637929162</v>
      </c>
      <c r="F45" s="43">
        <f>+D45*EXP(-PARAMETROS!$B$14*((13-8)/12))</f>
        <v>796.900823726471</v>
      </c>
      <c r="G45" s="43">
        <f>+F45+(G44*EXP(-PARAMETROS!$B$14))</f>
        <v>8094.30190046882</v>
      </c>
      <c r="H45" s="43">
        <f>+E45+(G45*(1-EXP(-PARAMETROS!$B$14)))</f>
        <v>804.180331837969</v>
      </c>
      <c r="I45" s="43">
        <f t="shared" si="7"/>
        <v>589.732243347842</v>
      </c>
      <c r="J45" s="43">
        <f>+C45*PARAMETROS!$C$6*0.5*0.5*PARAMETROS!$C$10</f>
        <v>118.374081332543</v>
      </c>
      <c r="K45" s="43">
        <f>+J45*(1-EXP(-PARAMETROS!$C$14*((13-8)/12)))</f>
        <v>2.44061534399541</v>
      </c>
      <c r="L45" s="43">
        <f>+J45*EXP(-PARAMETROS!$C$14*((13-8)/12))</f>
        <v>115.933465988548</v>
      </c>
      <c r="M45" s="43">
        <f>+L45+(M44*EXP(-PARAMETROS!$C$14))</f>
        <v>1950.73955690161</v>
      </c>
      <c r="N45" s="43">
        <f>+K45+(M45*(1-EXP(-PARAMETROS!$C$14)))</f>
        <v>97.5793061833089</v>
      </c>
      <c r="O45" s="43">
        <f t="shared" si="1"/>
        <v>71.5581578677596</v>
      </c>
      <c r="P45" s="43">
        <f>+C45*PARAMETROS!$D$6*0.5*0.5*PARAMETROS!$D$10</f>
        <v>1012.96047858042</v>
      </c>
      <c r="Q45" s="43">
        <f>+P45*(1-EXP(-PARAMETROS!$D$14*((13-8)/12)))</f>
        <v>8.40626258012307</v>
      </c>
      <c r="R45" s="43">
        <f>+P45*EXP(-PARAMETROS!$D$14*((13-8)/12))</f>
        <v>1004.5542160003</v>
      </c>
      <c r="S45" s="43">
        <f>+R45+(S44*EXP(-PARAMETROS!$D$14))</f>
        <v>25345.543410282</v>
      </c>
      <c r="T45" s="43">
        <f>+Q45+(S45*(1-EXP(-PARAMETROS!$D$14)))</f>
        <v>510.281647864934</v>
      </c>
      <c r="U45" s="43">
        <f t="shared" si="2"/>
        <v>374.206541767617</v>
      </c>
      <c r="V45" s="43">
        <f>+C45*PARAMETROS!$E$6*0.5*0.5*PARAMETROS!$E$10</f>
        <v>121.743194916591</v>
      </c>
      <c r="W45" s="43">
        <f>+V45*(1-EXP(-PARAMETROS!$E$14*((13-8)/12)))</f>
        <v>0.506207979833603</v>
      </c>
      <c r="X45" s="43">
        <f>+V45*EXP(-PARAMETROS!$E$14*((13-8)/12))</f>
        <v>121.236986936757</v>
      </c>
      <c r="Y45" s="43">
        <f>+X45+(Y44*EXP(-PARAMETROS!$E$14))</f>
        <v>3571.87872973338</v>
      </c>
      <c r="Z45" s="43">
        <f>+W45+(Y45*(1-EXP(-PARAMETROS!$E$14)))</f>
        <v>36.0469951684909</v>
      </c>
      <c r="AA45" s="43">
        <f t="shared" si="3"/>
        <v>26.43446312356</v>
      </c>
      <c r="AB45" s="43">
        <f>+C45*PARAMETROS!$F$6*0.5*0.5*PARAMETROS!$F$10</f>
        <v>309.987229760546</v>
      </c>
      <c r="AC45" s="43">
        <f>+AB45*(1-EXP(-PARAMETROS!$F$14*((13-8)/12)))</f>
        <v>2.57249330546829</v>
      </c>
      <c r="AD45" s="43">
        <f>+AB45*EXP(-PARAMETROS!$F$14*((13-8)/12))</f>
        <v>307.414736455078</v>
      </c>
      <c r="AE45" s="43">
        <f>+AD45+(AE44*EXP(-PARAMETROS!$F$14))</f>
        <v>7756.26981966723</v>
      </c>
      <c r="AF45" s="43">
        <f>+AC45+(AE45*(1-EXP(-PARAMETROS!$F$14)))</f>
        <v>156.156925925654</v>
      </c>
      <c r="AG45" s="43">
        <f t="shared" si="4"/>
        <v>114.515079012146</v>
      </c>
      <c r="AH45" s="43">
        <f>+C45*PARAMETROS!$G$6*0.5*0.5*PARAMETROS!$G$10</f>
        <v>200.907851631913</v>
      </c>
      <c r="AI45" s="43">
        <f>+AH45*(1-EXP(-PARAMETROS!$G$14*((13-8)/12)))</f>
        <v>8.19915849613507</v>
      </c>
      <c r="AJ45" s="43">
        <f>+AH45*EXP(-PARAMETROS!$G$14*((13-8)/12))</f>
        <v>192.708693135777</v>
      </c>
      <c r="AK45" s="43">
        <f>+AJ45+(AK44*EXP(-PARAMETROS!$G$14))</f>
        <v>1957.38578081981</v>
      </c>
      <c r="AL45" s="43">
        <f>+AI45+(AK45*(1-EXP(-PARAMETROS!$G$14)))</f>
        <v>194.469043298647</v>
      </c>
      <c r="AM45" s="43">
        <f t="shared" si="5"/>
        <v>142.610631752341</v>
      </c>
      <c r="AN45" s="43">
        <f t="shared" si="6"/>
        <v>1319.05711687127</v>
      </c>
    </row>
    <row r="46" spans="1:40">
      <c r="A46">
        <v>38</v>
      </c>
      <c r="B46">
        <v>2062</v>
      </c>
      <c r="C46" s="24">
        <v>96451.7856896428</v>
      </c>
      <c r="D46" s="43">
        <f>+C46*PARAMETROS!$B$6*0.5*0.5*PARAMETROS!$B$10</f>
        <v>829.212997999761</v>
      </c>
      <c r="E46" s="43">
        <f>+D46*(1-EXP(-PARAMETROS!$B$14*((13-8)/12)))</f>
        <v>33.8406326205294</v>
      </c>
      <c r="F46" s="43">
        <f>+D46*EXP(-PARAMETROS!$B$14*((13-8)/12))</f>
        <v>795.372365379231</v>
      </c>
      <c r="G46" s="43">
        <f>+F46+(G45*EXP(-PARAMETROS!$B$14))</f>
        <v>8119.399597803</v>
      </c>
      <c r="H46" s="43">
        <f>+E46+(G46*(1-EXP(-PARAMETROS!$B$14)))</f>
        <v>806.503662345254</v>
      </c>
      <c r="I46" s="43">
        <f t="shared" si="7"/>
        <v>591.436019053185</v>
      </c>
      <c r="J46" s="43">
        <f>+C46*PARAMETROS!$C$6*0.5*0.5*PARAMETROS!$C$10</f>
        <v>118.147039463188</v>
      </c>
      <c r="K46" s="43">
        <f>+J46*(1-EXP(-PARAMETROS!$C$14*((13-8)/12)))</f>
        <v>2.43593423590282</v>
      </c>
      <c r="L46" s="43">
        <f>+J46*EXP(-PARAMETROS!$C$14*((13-8)/12))</f>
        <v>115.711105227285</v>
      </c>
      <c r="M46" s="43">
        <f>+L46+(M45*EXP(-PARAMETROS!$C$14))</f>
        <v>1971.31197128958</v>
      </c>
      <c r="N46" s="43">
        <f>+K46+(M46*(1-EXP(-PARAMETROS!$C$14)))</f>
        <v>98.5779535643274</v>
      </c>
      <c r="O46" s="43">
        <f t="shared" si="1"/>
        <v>72.2904992805066</v>
      </c>
      <c r="P46" s="43">
        <f>+C46*PARAMETROS!$D$6*0.5*0.5*PARAMETROS!$D$10</f>
        <v>1011.0176171191</v>
      </c>
      <c r="Q46" s="43">
        <f>+P46*(1-EXP(-PARAMETROS!$D$14*((13-8)/12)))</f>
        <v>8.39013934141239</v>
      </c>
      <c r="R46" s="43">
        <f>+P46*EXP(-PARAMETROS!$D$14*((13-8)/12))</f>
        <v>1002.62747777769</v>
      </c>
      <c r="S46" s="43">
        <f>+R46+(S45*EXP(-PARAMETROS!$D$14))</f>
        <v>25846.2955027749</v>
      </c>
      <c r="T46" s="43">
        <f>+Q46+(S46*(1-EXP(-PARAMETROS!$D$14)))</f>
        <v>520.181080402001</v>
      </c>
      <c r="U46" s="43">
        <f t="shared" si="2"/>
        <v>381.466125628133</v>
      </c>
      <c r="V46" s="43">
        <f>+C46*PARAMETROS!$E$6*0.5*0.5*PARAMETROS!$E$10</f>
        <v>121.509691076527</v>
      </c>
      <c r="W46" s="43">
        <f>+V46*(1-EXP(-PARAMETROS!$E$14*((13-8)/12)))</f>
        <v>0.505237071297459</v>
      </c>
      <c r="X46" s="43">
        <f>+V46*EXP(-PARAMETROS!$E$14*((13-8)/12))</f>
        <v>121.00445400523</v>
      </c>
      <c r="Y46" s="43">
        <f>+X46+(Y45*EXP(-PARAMETROS!$E$14))</f>
        <v>3657.34239654995</v>
      </c>
      <c r="Z46" s="43">
        <f>+W46+(Y46*(1-EXP(-PARAMETROS!$E$14)))</f>
        <v>36.8964019531854</v>
      </c>
      <c r="AA46" s="43">
        <f t="shared" si="3"/>
        <v>27.0573614323359</v>
      </c>
      <c r="AB46" s="43">
        <f>+C46*PARAMETROS!$F$6*0.5*0.5*PARAMETROS!$F$10</f>
        <v>309.392673255196</v>
      </c>
      <c r="AC46" s="43">
        <f>+AB46*(1-EXP(-PARAMETROS!$F$14*((13-8)/12)))</f>
        <v>2.56755925502074</v>
      </c>
      <c r="AD46" s="43">
        <f>+AB46*EXP(-PARAMETROS!$F$14*((13-8)/12))</f>
        <v>306.825114000176</v>
      </c>
      <c r="AE46" s="43">
        <f>+AD46+(AE45*EXP(-PARAMETROS!$F$14))</f>
        <v>7909.51050104722</v>
      </c>
      <c r="AF46" s="43">
        <f>+AC46+(AE46*(1-EXP(-PARAMETROS!$F$14)))</f>
        <v>159.186360669907</v>
      </c>
      <c r="AG46" s="43">
        <f t="shared" si="4"/>
        <v>116.736664491265</v>
      </c>
      <c r="AH46" s="43">
        <f>+C46*PARAMETROS!$G$6*0.5*0.5*PARAMETROS!$G$10</f>
        <v>200.522509725229</v>
      </c>
      <c r="AI46" s="43">
        <f>+AH46*(1-EXP(-PARAMETROS!$G$14*((13-8)/12)))</f>
        <v>8.1834324837247</v>
      </c>
      <c r="AJ46" s="43">
        <f>+AH46*EXP(-PARAMETROS!$G$14*((13-8)/12))</f>
        <v>192.339077241504</v>
      </c>
      <c r="AK46" s="43">
        <f>+AJ46+(AK45*EXP(-PARAMETROS!$G$14))</f>
        <v>1963.4549732588</v>
      </c>
      <c r="AL46" s="43">
        <f>+AI46+(AK46*(1-EXP(-PARAMETROS!$G$14)))</f>
        <v>195.030877309168</v>
      </c>
      <c r="AM46" s="43">
        <f t="shared" si="5"/>
        <v>143.022643360056</v>
      </c>
      <c r="AN46" s="43">
        <f t="shared" si="6"/>
        <v>1332.00931324548</v>
      </c>
    </row>
    <row r="47" spans="1:40">
      <c r="A47">
        <v>39</v>
      </c>
      <c r="B47">
        <v>2063</v>
      </c>
      <c r="C47" s="24">
        <v>96246.8039372386</v>
      </c>
      <c r="D47" s="43">
        <f>+C47*PARAMETROS!$B$6*0.5*0.5*PARAMETROS!$B$10</f>
        <v>827.450733753111</v>
      </c>
      <c r="E47" s="43">
        <f>+D47*(1-EXP(-PARAMETROS!$B$14*((13-8)/12)))</f>
        <v>33.7687136599065</v>
      </c>
      <c r="F47" s="43">
        <f>+D47*EXP(-PARAMETROS!$B$14*((13-8)/12))</f>
        <v>793.682020093205</v>
      </c>
      <c r="G47" s="43">
        <f>+F47+(G46*EXP(-PARAMETROS!$B$14))</f>
        <v>8140.41858817148</v>
      </c>
      <c r="H47" s="43">
        <f>+E47+(G47*(1-EXP(-PARAMETROS!$B$14)))</f>
        <v>808.431964778373</v>
      </c>
      <c r="I47" s="43">
        <f t="shared" si="7"/>
        <v>592.850107504139</v>
      </c>
      <c r="J47" s="43">
        <f>+C47*PARAMETROS!$C$6*0.5*0.5*PARAMETROS!$C$10</f>
        <v>117.895950413697</v>
      </c>
      <c r="K47" s="43">
        <f>+J47*(1-EXP(-PARAMETROS!$C$14*((13-8)/12)))</f>
        <v>2.4307573274107</v>
      </c>
      <c r="L47" s="43">
        <f>+J47*EXP(-PARAMETROS!$C$14*((13-8)/12))</f>
        <v>115.465193086286</v>
      </c>
      <c r="M47" s="43">
        <f>+L47+(M46*EXP(-PARAMETROS!$C$14))</f>
        <v>1990.63514504744</v>
      </c>
      <c r="N47" s="43">
        <f>+K47+(M47*(1-EXP(-PARAMETROS!$C$14)))</f>
        <v>99.5151789604789</v>
      </c>
      <c r="O47" s="43">
        <f t="shared" si="1"/>
        <v>72.977797904351</v>
      </c>
      <c r="P47" s="43">
        <f>+C47*PARAMETROS!$D$6*0.5*0.5*PARAMETROS!$D$10</f>
        <v>1008.86897713917</v>
      </c>
      <c r="Q47" s="43">
        <f>+P47*(1-EXP(-PARAMETROS!$D$14*((13-8)/12)))</f>
        <v>8.37230840699452</v>
      </c>
      <c r="R47" s="43">
        <f>+P47*EXP(-PARAMETROS!$D$14*((13-8)/12))</f>
        <v>1000.49666873218</v>
      </c>
      <c r="S47" s="43">
        <f>+R47+(S46*EXP(-PARAMETROS!$D$14))</f>
        <v>26335.0012304465</v>
      </c>
      <c r="T47" s="43">
        <f>+Q47+(S47*(1-EXP(-PARAMETROS!$D$14)))</f>
        <v>529.840271238068</v>
      </c>
      <c r="U47" s="43">
        <f t="shared" si="2"/>
        <v>388.549532241249</v>
      </c>
      <c r="V47" s="43">
        <f>+C47*PARAMETROS!$E$6*0.5*0.5*PARAMETROS!$E$10</f>
        <v>121.251455635546</v>
      </c>
      <c r="W47" s="43">
        <f>+V47*(1-EXP(-PARAMETROS!$E$14*((13-8)/12)))</f>
        <v>0.504163328810333</v>
      </c>
      <c r="X47" s="43">
        <f>+V47*EXP(-PARAMETROS!$E$14*((13-8)/12))</f>
        <v>120.747292306736</v>
      </c>
      <c r="Y47" s="43">
        <f>+X47+(Y46*EXP(-PARAMETROS!$E$14))</f>
        <v>3741.6985239748</v>
      </c>
      <c r="Z47" s="43">
        <f>+W47+(Y47*(1-EXP(-PARAMETROS!$E$14)))</f>
        <v>37.7346857028519</v>
      </c>
      <c r="AA47" s="43">
        <f t="shared" si="3"/>
        <v>27.672102848758</v>
      </c>
      <c r="AB47" s="43">
        <f>+C47*PARAMETROS!$F$6*0.5*0.5*PARAMETROS!$F$10</f>
        <v>308.735144191412</v>
      </c>
      <c r="AC47" s="43">
        <f>+AB47*(1-EXP(-PARAMETROS!$F$14*((13-8)/12)))</f>
        <v>2.56210261373896</v>
      </c>
      <c r="AD47" s="43">
        <f>+AB47*EXP(-PARAMETROS!$F$14*((13-8)/12))</f>
        <v>306.173041577673</v>
      </c>
      <c r="AE47" s="43">
        <f>+AD47+(AE46*EXP(-PARAMETROS!$F$14))</f>
        <v>8059.06474121</v>
      </c>
      <c r="AF47" s="43">
        <f>+AC47+(AE47*(1-EXP(-PARAMETROS!$F$14)))</f>
        <v>162.142276396448</v>
      </c>
      <c r="AG47" s="43">
        <f t="shared" si="4"/>
        <v>118.904336024062</v>
      </c>
      <c r="AH47" s="43">
        <f>+C47*PARAMETROS!$G$6*0.5*0.5*PARAMETROS!$G$10</f>
        <v>200.096354261687</v>
      </c>
      <c r="AI47" s="43">
        <f>+AH47*(1-EXP(-PARAMETROS!$G$14*((13-8)/12)))</f>
        <v>8.16604084790167</v>
      </c>
      <c r="AJ47" s="43">
        <f>+AH47*EXP(-PARAMETROS!$G$14*((13-8)/12))</f>
        <v>191.930313413785</v>
      </c>
      <c r="AK47" s="43">
        <f>+AJ47+(AK46*EXP(-PARAMETROS!$G$14))</f>
        <v>1968.53784184714</v>
      </c>
      <c r="AL47" s="43">
        <f>+AI47+(AK47*(1-EXP(-PARAMETROS!$G$14)))</f>
        <v>195.497184571996</v>
      </c>
      <c r="AM47" s="43">
        <f t="shared" si="5"/>
        <v>143.364602019463</v>
      </c>
      <c r="AN47" s="43">
        <f t="shared" si="6"/>
        <v>1344.31847854202</v>
      </c>
    </row>
    <row r="48" spans="3:3">
      <c r="C48" s="43"/>
    </row>
    <row r="49" spans="3:3">
      <c r="C49" s="43"/>
    </row>
    <row r="50" spans="3:3">
      <c r="C50" s="43"/>
    </row>
    <row r="51" spans="3:3">
      <c r="C51" s="43"/>
    </row>
    <row r="52" spans="3:3">
      <c r="C52" s="43"/>
    </row>
    <row r="53" spans="3:3">
      <c r="C53" s="43"/>
    </row>
    <row r="54" spans="3:3">
      <c r="C54" s="43"/>
    </row>
    <row r="55" spans="3:3">
      <c r="C55" s="43"/>
    </row>
  </sheetData>
  <mergeCells count="8">
    <mergeCell ref="C1:D1"/>
    <mergeCell ref="C2:D2"/>
    <mergeCell ref="D5:I5"/>
    <mergeCell ref="J5:O5"/>
    <mergeCell ref="P5:U5"/>
    <mergeCell ref="V5:AA5"/>
    <mergeCell ref="AB5:AG5"/>
    <mergeCell ref="AH5:AM5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J137"/>
  <sheetViews>
    <sheetView tabSelected="1" workbookViewId="0">
      <selection activeCell="K28" sqref="K28"/>
    </sheetView>
  </sheetViews>
  <sheetFormatPr defaultColWidth="9" defaultRowHeight="15"/>
  <cols>
    <col min="3" max="3" width="11.3333333333333" customWidth="1"/>
    <col min="4" max="4" width="16.2190476190476" customWidth="1"/>
    <col min="5" max="5" width="14.552380952381" customWidth="1"/>
    <col min="6" max="6" width="15.4380952380952" customWidth="1"/>
    <col min="7" max="7" width="12.7809523809524" customWidth="1"/>
    <col min="8" max="8" width="12.2190476190476" customWidth="1"/>
    <col min="9" max="9" width="17.4380952380952" customWidth="1"/>
    <col min="10" max="10" width="12.7809523809524" customWidth="1"/>
    <col min="11" max="11" width="13.2190476190476" customWidth="1"/>
  </cols>
  <sheetData>
    <row r="4" ht="14.4" customHeight="1"/>
    <row r="5" ht="56.25" spans="2:7">
      <c r="B5" s="1" t="s">
        <v>69</v>
      </c>
      <c r="C5" s="1" t="s">
        <v>70</v>
      </c>
      <c r="D5" s="2" t="s">
        <v>77</v>
      </c>
      <c r="E5" s="2" t="s">
        <v>78</v>
      </c>
      <c r="F5" s="2" t="s">
        <v>79</v>
      </c>
      <c r="G5" s="2" t="s">
        <v>80</v>
      </c>
    </row>
    <row r="6" ht="15.75" spans="2:7">
      <c r="B6" s="3"/>
      <c r="C6" s="3"/>
      <c r="D6" s="4" t="s">
        <v>81</v>
      </c>
      <c r="E6" s="4" t="s">
        <v>81</v>
      </c>
      <c r="F6" s="4" t="s">
        <v>81</v>
      </c>
      <c r="G6" s="4" t="s">
        <v>81</v>
      </c>
    </row>
    <row r="7" ht="15.75" spans="2:7">
      <c r="B7" s="5"/>
      <c r="C7" s="6"/>
      <c r="D7" s="4" t="s">
        <v>82</v>
      </c>
      <c r="E7" s="4" t="s">
        <v>83</v>
      </c>
      <c r="F7" s="4" t="s">
        <v>84</v>
      </c>
      <c r="G7" s="7" t="s">
        <v>85</v>
      </c>
    </row>
    <row r="8" ht="15.75" spans="2:7">
      <c r="B8" s="8">
        <v>0</v>
      </c>
      <c r="C8" s="9">
        <v>2024</v>
      </c>
      <c r="D8" s="10">
        <f>+TCA!AO8</f>
        <v>142.599532058203</v>
      </c>
      <c r="E8" s="10">
        <f>+RS!AN8</f>
        <v>0</v>
      </c>
      <c r="F8" s="10">
        <v>0</v>
      </c>
      <c r="G8" s="11">
        <f t="shared" ref="G8:G9" si="0">+F8*28</f>
        <v>0</v>
      </c>
    </row>
    <row r="9" ht="15.75" spans="2:7">
      <c r="B9" s="8">
        <v>1</v>
      </c>
      <c r="C9" s="9">
        <v>2025</v>
      </c>
      <c r="D9" s="10">
        <f>+TCA!AO9</f>
        <v>469.392974238095</v>
      </c>
      <c r="E9" s="10">
        <f>+RS!AN9</f>
        <v>0</v>
      </c>
      <c r="F9" s="10">
        <v>0</v>
      </c>
      <c r="G9" s="11">
        <f t="shared" si="0"/>
        <v>0</v>
      </c>
    </row>
    <row r="10" ht="15.75" spans="2:7">
      <c r="B10" s="8">
        <v>2</v>
      </c>
      <c r="C10" s="9">
        <v>2026</v>
      </c>
      <c r="D10" s="10">
        <f>+TCA!AO10</f>
        <v>773.471854245455</v>
      </c>
      <c r="E10" s="10">
        <f>+RS!AN10</f>
        <v>116.829046349056</v>
      </c>
      <c r="F10" s="10">
        <f>+D10-E10</f>
        <v>656.642807896399</v>
      </c>
      <c r="G10" s="11">
        <f t="shared" ref="G10:G47" si="1">+F10*28</f>
        <v>18385.9986210992</v>
      </c>
    </row>
    <row r="11" ht="15.75" spans="2:7">
      <c r="B11" s="8">
        <v>3</v>
      </c>
      <c r="C11" s="9">
        <v>2027</v>
      </c>
      <c r="D11" s="10">
        <f>+TCA!AO11</f>
        <v>1056.80689206383</v>
      </c>
      <c r="E11" s="10">
        <f>+RS!AN11</f>
        <v>192.89604465424</v>
      </c>
      <c r="F11" s="10">
        <f t="shared" ref="F11:F47" si="2">+D11-E11</f>
        <v>863.910847409592</v>
      </c>
      <c r="G11" s="11">
        <f t="shared" si="1"/>
        <v>24189.5037274686</v>
      </c>
    </row>
    <row r="12" ht="15.75" spans="2:7">
      <c r="B12" s="8">
        <v>4</v>
      </c>
      <c r="C12" s="9">
        <v>2028</v>
      </c>
      <c r="D12" s="10">
        <f>+TCA!AO12</f>
        <v>1321.17986732933</v>
      </c>
      <c r="E12" s="10">
        <f>+RS!AN12</f>
        <v>264.004038781131</v>
      </c>
      <c r="F12" s="10">
        <f t="shared" si="2"/>
        <v>1057.1758285482</v>
      </c>
      <c r="G12" s="11">
        <f t="shared" si="1"/>
        <v>29600.9231993496</v>
      </c>
    </row>
    <row r="13" ht="15.75" spans="2:7">
      <c r="B13" s="8">
        <v>5</v>
      </c>
      <c r="C13" s="9">
        <v>2029</v>
      </c>
      <c r="D13" s="10">
        <f>+TCA!AO13</f>
        <v>1568.2015937788</v>
      </c>
      <c r="E13" s="10">
        <f>+RS!AN13</f>
        <v>330.558016398707</v>
      </c>
      <c r="F13" s="10">
        <f t="shared" si="2"/>
        <v>1237.64357738009</v>
      </c>
      <c r="G13" s="11">
        <f t="shared" si="1"/>
        <v>34654.0201666426</v>
      </c>
    </row>
    <row r="14" ht="15.75" spans="2:7">
      <c r="B14" s="8">
        <v>6</v>
      </c>
      <c r="C14" s="9">
        <v>2030</v>
      </c>
      <c r="D14" s="10">
        <f>+TCA!AO14</f>
        <v>1799.32819193925</v>
      </c>
      <c r="E14" s="10">
        <f>+RS!AN14</f>
        <v>392.933239657185</v>
      </c>
      <c r="F14" s="10">
        <f t="shared" si="2"/>
        <v>1406.39495228207</v>
      </c>
      <c r="G14" s="11">
        <f t="shared" si="1"/>
        <v>39379.0586638978</v>
      </c>
    </row>
    <row r="15" ht="15.75" spans="2:7">
      <c r="B15" s="8">
        <v>7</v>
      </c>
      <c r="C15" s="9">
        <v>2031</v>
      </c>
      <c r="D15" s="10">
        <f>+TCA!AO15</f>
        <v>2015.8855225515</v>
      </c>
      <c r="E15" s="10">
        <f>+RS!AN15</f>
        <v>451.477436701046</v>
      </c>
      <c r="F15" s="10">
        <f t="shared" si="2"/>
        <v>1564.40808585045</v>
      </c>
      <c r="G15" s="11">
        <f t="shared" si="1"/>
        <v>43803.4264038126</v>
      </c>
    </row>
    <row r="16" ht="15.75" spans="2:7">
      <c r="B16" s="8">
        <v>8</v>
      </c>
      <c r="C16" s="9">
        <v>2032</v>
      </c>
      <c r="D16" s="10">
        <f>+TCA!AO16</f>
        <v>2219.0694965809</v>
      </c>
      <c r="E16" s="10">
        <f>+RS!AN16</f>
        <v>506.512263335551</v>
      </c>
      <c r="F16" s="10">
        <f t="shared" si="2"/>
        <v>1712.55723324535</v>
      </c>
      <c r="G16" s="11">
        <f t="shared" si="1"/>
        <v>47951.6025308699</v>
      </c>
    </row>
    <row r="17" ht="15.75" spans="2:7">
      <c r="B17" s="8">
        <v>9</v>
      </c>
      <c r="C17" s="9">
        <v>2033</v>
      </c>
      <c r="D17" s="10">
        <f>+TCA!AO17</f>
        <v>2409.9610938799</v>
      </c>
      <c r="E17" s="10">
        <f>+RS!AN17</f>
        <v>558.335336251147</v>
      </c>
      <c r="F17" s="10">
        <f t="shared" si="2"/>
        <v>1851.62575762876</v>
      </c>
      <c r="G17" s="11">
        <f t="shared" si="1"/>
        <v>51845.5212136052</v>
      </c>
    </row>
    <row r="18" ht="15.75" spans="2:7">
      <c r="B18" s="8">
        <v>10</v>
      </c>
      <c r="C18" s="9">
        <v>2034</v>
      </c>
      <c r="D18" s="10">
        <f>+TCA!AO18</f>
        <v>2589.53732164024</v>
      </c>
      <c r="E18" s="10">
        <f>+RS!AN18</f>
        <v>607.222217173484</v>
      </c>
      <c r="F18" s="10">
        <f t="shared" si="2"/>
        <v>1982.31510446676</v>
      </c>
      <c r="G18" s="11">
        <f t="shared" si="1"/>
        <v>55504.8229250693</v>
      </c>
    </row>
    <row r="19" ht="15.75" spans="2:7">
      <c r="B19" s="8">
        <v>11</v>
      </c>
      <c r="C19" s="9">
        <v>2035</v>
      </c>
      <c r="D19" s="10">
        <f>+TCA!AO19</f>
        <v>2758.68113691635</v>
      </c>
      <c r="E19" s="10">
        <f>+RS!AN19</f>
        <v>653.423162933512</v>
      </c>
      <c r="F19" s="10">
        <f t="shared" si="2"/>
        <v>2105.25797398284</v>
      </c>
      <c r="G19" s="11">
        <f t="shared" si="1"/>
        <v>58947.2232715194</v>
      </c>
    </row>
    <row r="20" ht="15.75" spans="2:7">
      <c r="B20" s="8">
        <v>12</v>
      </c>
      <c r="C20" s="9">
        <v>2036</v>
      </c>
      <c r="D20" s="10">
        <f>+TCA!AO20</f>
        <v>2918.19043155522</v>
      </c>
      <c r="E20" s="10">
        <f>+RS!AN20</f>
        <v>697.165712102588</v>
      </c>
      <c r="F20" s="10">
        <f t="shared" si="2"/>
        <v>2221.02471945264</v>
      </c>
      <c r="G20" s="11">
        <f t="shared" si="1"/>
        <v>62188.6921446738</v>
      </c>
    </row>
    <row r="21" ht="15.75" spans="2:7">
      <c r="B21" s="8">
        <v>13</v>
      </c>
      <c r="C21" s="9">
        <v>2037</v>
      </c>
      <c r="D21" s="10">
        <f>+TCA!AO21</f>
        <v>3068.78616850831</v>
      </c>
      <c r="E21" s="10">
        <f>+RS!AN21</f>
        <v>738.651613467724</v>
      </c>
      <c r="F21" s="10">
        <f t="shared" si="2"/>
        <v>2330.13455504059</v>
      </c>
      <c r="G21" s="11">
        <f t="shared" si="1"/>
        <v>65243.7675411364</v>
      </c>
    </row>
    <row r="22" ht="15.75" spans="2:7">
      <c r="B22" s="8">
        <v>14</v>
      </c>
      <c r="C22" s="9">
        <v>2038</v>
      </c>
      <c r="D22" s="10">
        <f>+TCA!AO22</f>
        <v>3211.11975003137</v>
      </c>
      <c r="E22" s="10">
        <f>+RS!AN22</f>
        <v>778.055260262102</v>
      </c>
      <c r="F22" s="10">
        <f t="shared" si="2"/>
        <v>2433.06448976927</v>
      </c>
      <c r="G22" s="11">
        <f t="shared" si="1"/>
        <v>68125.8057135396</v>
      </c>
    </row>
    <row r="23" ht="15.75" spans="2:7">
      <c r="B23" s="8">
        <v>15</v>
      </c>
      <c r="C23" s="9">
        <v>2039</v>
      </c>
      <c r="D23" s="10">
        <f>+TCA!AO23</f>
        <v>3345.77969061506</v>
      </c>
      <c r="E23" s="10">
        <f>+RS!AN23</f>
        <v>815.524816769054</v>
      </c>
      <c r="F23" s="10">
        <f t="shared" si="2"/>
        <v>2530.254873846</v>
      </c>
      <c r="G23" s="11">
        <f t="shared" si="1"/>
        <v>70847.136467688</v>
      </c>
    </row>
    <row r="24" ht="15.75" spans="2:7">
      <c r="B24" s="8">
        <v>16</v>
      </c>
      <c r="C24" s="9">
        <v>2040</v>
      </c>
      <c r="D24" s="10">
        <f>+TCA!AO24</f>
        <v>3473.29766055466</v>
      </c>
      <c r="E24" s="10">
        <f>+RS!AN24</f>
        <v>851.185259475853</v>
      </c>
      <c r="F24" s="10">
        <f t="shared" si="2"/>
        <v>2622.1124010788</v>
      </c>
      <c r="G24" s="11">
        <f t="shared" si="1"/>
        <v>73419.1472302065</v>
      </c>
    </row>
    <row r="25" ht="15.75" spans="2:7">
      <c r="B25" s="8">
        <v>17</v>
      </c>
      <c r="C25" s="9">
        <v>2041</v>
      </c>
      <c r="D25" s="10">
        <f>+TCA!AO25</f>
        <v>3594.17417967806</v>
      </c>
      <c r="E25" s="10">
        <f>+RS!AN25</f>
        <v>885.142141199583</v>
      </c>
      <c r="F25" s="10">
        <f t="shared" si="2"/>
        <v>2709.03203847847</v>
      </c>
      <c r="G25" s="11">
        <f t="shared" si="1"/>
        <v>75852.8970773972</v>
      </c>
    </row>
    <row r="26" ht="15.75" spans="2:7">
      <c r="B26" s="8">
        <v>18</v>
      </c>
      <c r="C26" s="9">
        <v>2042</v>
      </c>
      <c r="D26" s="10">
        <f>+TCA!AO26</f>
        <v>3708.85622707649</v>
      </c>
      <c r="E26" s="10">
        <f>+RS!AN26</f>
        <v>917.490160817451</v>
      </c>
      <c r="F26" s="10">
        <f t="shared" si="2"/>
        <v>2791.36606625904</v>
      </c>
      <c r="G26" s="11">
        <f t="shared" si="1"/>
        <v>78158.2498552531</v>
      </c>
    </row>
    <row r="27" ht="15.75" spans="2:7">
      <c r="B27" s="8">
        <v>19</v>
      </c>
      <c r="C27" s="9">
        <v>2043</v>
      </c>
      <c r="D27" s="10">
        <f>+TCA!AO27</f>
        <v>3817.74793247183</v>
      </c>
      <c r="E27" s="10">
        <f>+RS!AN27</f>
        <v>948.315316131149</v>
      </c>
      <c r="F27" s="10">
        <f t="shared" si="2"/>
        <v>2869.43261634068</v>
      </c>
      <c r="G27" s="11">
        <f t="shared" si="1"/>
        <v>80344.113257539</v>
      </c>
    </row>
    <row r="28" ht="15.75" spans="2:7">
      <c r="B28" s="8">
        <v>20</v>
      </c>
      <c r="C28" s="9">
        <v>2044</v>
      </c>
      <c r="D28" s="10">
        <f>+TCA!AO28</f>
        <v>3921.21470222848</v>
      </c>
      <c r="E28" s="10">
        <f>+RS!AN28</f>
        <v>977.701113975216</v>
      </c>
      <c r="F28" s="10">
        <f t="shared" si="2"/>
        <v>2943.51358825326</v>
      </c>
      <c r="G28" s="11">
        <f t="shared" si="1"/>
        <v>82418.3804710913</v>
      </c>
    </row>
    <row r="29" ht="15.75" spans="2:7">
      <c r="B29" s="8">
        <v>21</v>
      </c>
      <c r="C29" s="9">
        <v>2045</v>
      </c>
      <c r="D29" s="10">
        <f>+TCA!AO29</f>
        <v>4019.58695653723</v>
      </c>
      <c r="E29" s="10">
        <f>+RS!AN29</f>
        <v>1005.72652121318</v>
      </c>
      <c r="F29" s="10">
        <f t="shared" si="2"/>
        <v>3013.86043532405</v>
      </c>
      <c r="G29" s="11">
        <f t="shared" si="1"/>
        <v>84388.0921890734</v>
      </c>
    </row>
    <row r="30" ht="15.75" spans="2:7">
      <c r="B30" s="8">
        <v>22</v>
      </c>
      <c r="C30" s="9">
        <v>2046</v>
      </c>
      <c r="D30" s="10">
        <f>+TCA!AO30</f>
        <v>4113.30637492431</v>
      </c>
      <c r="E30" s="10">
        <f>+RS!AN30</f>
        <v>1032.46937294826</v>
      </c>
      <c r="F30" s="10">
        <f t="shared" si="2"/>
        <v>3080.83700197605</v>
      </c>
      <c r="G30" s="11">
        <f t="shared" si="1"/>
        <v>86263.4360553295</v>
      </c>
    </row>
    <row r="31" ht="15.75" spans="2:7">
      <c r="B31" s="8">
        <v>23</v>
      </c>
      <c r="C31" s="9">
        <v>2047</v>
      </c>
      <c r="D31" s="10">
        <f>+TCA!AO31</f>
        <v>4202.73522874404</v>
      </c>
      <c r="E31" s="10">
        <f>+RS!AN31</f>
        <v>1058.00568499999</v>
      </c>
      <c r="F31" s="10">
        <f t="shared" si="2"/>
        <v>3144.72954374404</v>
      </c>
      <c r="G31" s="11">
        <f t="shared" si="1"/>
        <v>88052.4272248332</v>
      </c>
    </row>
    <row r="32" ht="15.75" spans="2:7">
      <c r="B32" s="8">
        <v>24</v>
      </c>
      <c r="C32" s="9">
        <v>2048</v>
      </c>
      <c r="D32" s="10">
        <f>+TCA!AO32</f>
        <v>4288.2032827642</v>
      </c>
      <c r="E32" s="10">
        <f>+RS!AN32</f>
        <v>1082.40922019994</v>
      </c>
      <c r="F32" s="10">
        <f t="shared" si="2"/>
        <v>3205.79406256426</v>
      </c>
      <c r="G32" s="11">
        <f t="shared" si="1"/>
        <v>89762.2337517993</v>
      </c>
    </row>
    <row r="33" ht="15.75" spans="2:7">
      <c r="B33" s="8">
        <v>25</v>
      </c>
      <c r="C33" s="9">
        <v>2049</v>
      </c>
      <c r="D33" s="10">
        <f>+TCA!AO33</f>
        <v>4370.01083178558</v>
      </c>
      <c r="E33" s="10">
        <f>+RS!AN33</f>
        <v>1105.74984350662</v>
      </c>
      <c r="F33" s="10">
        <f t="shared" si="2"/>
        <v>3264.26098827897</v>
      </c>
      <c r="G33" s="11">
        <f t="shared" si="1"/>
        <v>91399.3076718111</v>
      </c>
    </row>
    <row r="34" ht="15.75" spans="2:7">
      <c r="B34" s="8">
        <v>26</v>
      </c>
      <c r="C34" s="9">
        <v>2050</v>
      </c>
      <c r="D34" s="10">
        <f>+TCA!AO34</f>
        <v>4448.43145029176</v>
      </c>
      <c r="E34" s="10">
        <f>+RS!AN34</f>
        <v>1128.09265301257</v>
      </c>
      <c r="F34" s="10">
        <f t="shared" si="2"/>
        <v>3320.33879727918</v>
      </c>
      <c r="G34" s="11">
        <f t="shared" si="1"/>
        <v>92969.4863238172</v>
      </c>
    </row>
    <row r="35" ht="15.75" spans="2:7">
      <c r="B35" s="8">
        <v>27</v>
      </c>
      <c r="C35" s="9">
        <v>2051</v>
      </c>
      <c r="D35" s="10">
        <f>+TCA!AO35</f>
        <v>4523.71448235548</v>
      </c>
      <c r="E35" s="10">
        <f>+RS!AN35</f>
        <v>1149.49554510852</v>
      </c>
      <c r="F35" s="10">
        <f t="shared" si="2"/>
        <v>3374.21893724696</v>
      </c>
      <c r="G35" s="11">
        <f t="shared" si="1"/>
        <v>94478.1302429149</v>
      </c>
    </row>
    <row r="36" ht="15.75" spans="2:7">
      <c r="B36" s="8">
        <v>28</v>
      </c>
      <c r="C36" s="9">
        <v>2052</v>
      </c>
      <c r="D36" s="10">
        <f>+TCA!AO36</f>
        <v>4596.08729644065</v>
      </c>
      <c r="E36" s="10">
        <f>+RS!AN36</f>
        <v>1170.0089483636</v>
      </c>
      <c r="F36" s="10">
        <f t="shared" si="2"/>
        <v>3426.07834807706</v>
      </c>
      <c r="G36" s="11">
        <f t="shared" si="1"/>
        <v>95930.1937461576</v>
      </c>
    </row>
    <row r="37" ht="15.75" spans="2:7">
      <c r="B37" s="8">
        <v>29</v>
      </c>
      <c r="C37" s="9">
        <v>2053</v>
      </c>
      <c r="D37" s="10">
        <f>+TCA!AO37</f>
        <v>4665.75732739763</v>
      </c>
      <c r="E37" s="10">
        <f>+RS!AN37</f>
        <v>1189.67311788222</v>
      </c>
      <c r="F37" s="10">
        <f t="shared" si="2"/>
        <v>3476.08420951541</v>
      </c>
      <c r="G37" s="11">
        <f t="shared" si="1"/>
        <v>97330.3578664316</v>
      </c>
    </row>
    <row r="38" ht="15.75" spans="2:7">
      <c r="B38" s="8">
        <v>30</v>
      </c>
      <c r="C38" s="9">
        <v>2054</v>
      </c>
      <c r="D38" s="10">
        <f>+TCA!AO38</f>
        <v>4732.91392583134</v>
      </c>
      <c r="E38" s="10">
        <f>+RS!AN38</f>
        <v>1208.51829312902</v>
      </c>
      <c r="F38" s="10">
        <f t="shared" si="2"/>
        <v>3524.39563270232</v>
      </c>
      <c r="G38" s="11">
        <f t="shared" si="1"/>
        <v>98683.0777156649</v>
      </c>
    </row>
    <row r="39" ht="15.75" spans="2:7">
      <c r="B39" s="8">
        <v>31</v>
      </c>
      <c r="C39" s="9">
        <v>2055</v>
      </c>
      <c r="D39" s="10">
        <f>+TCA!AO39</f>
        <v>4797.73003310428</v>
      </c>
      <c r="E39" s="10">
        <f>+RS!AN39</f>
        <v>1226.56679610335</v>
      </c>
      <c r="F39" s="10">
        <f t="shared" si="2"/>
        <v>3571.16323700093</v>
      </c>
      <c r="G39" s="11">
        <f t="shared" si="1"/>
        <v>99992.5706360261</v>
      </c>
    </row>
    <row r="40" ht="15.75" spans="2:7">
      <c r="B40" s="8">
        <v>32</v>
      </c>
      <c r="C40" s="9">
        <v>2056</v>
      </c>
      <c r="D40" s="10">
        <f>+TCA!AO40</f>
        <v>4860.36369850196</v>
      </c>
      <c r="E40" s="10">
        <f>+RS!AN40</f>
        <v>1243.83650345187</v>
      </c>
      <c r="F40" s="10">
        <f t="shared" si="2"/>
        <v>3616.52719505009</v>
      </c>
      <c r="G40" s="11">
        <f t="shared" si="1"/>
        <v>101262.761461403</v>
      </c>
    </row>
    <row r="41" ht="15.75" spans="2:7">
      <c r="B41" s="8">
        <v>33</v>
      </c>
      <c r="C41" s="9">
        <v>2057</v>
      </c>
      <c r="D41" s="10">
        <f>+TCA!AO41</f>
        <v>4920.95945351828</v>
      </c>
      <c r="E41" s="10">
        <f>+RS!AN41</f>
        <v>1260.34222179476</v>
      </c>
      <c r="F41" s="10">
        <f t="shared" si="2"/>
        <v>3660.61723172352</v>
      </c>
      <c r="G41" s="11">
        <f t="shared" si="1"/>
        <v>102497.282488258</v>
      </c>
    </row>
    <row r="42" ht="15.75" spans="2:7">
      <c r="B42" s="8">
        <v>34</v>
      </c>
      <c r="C42" s="9">
        <v>2058</v>
      </c>
      <c r="D42" s="10">
        <f>+TCA!AO42</f>
        <v>4979.64955679772</v>
      </c>
      <c r="E42" s="10">
        <f>+RS!AN42</f>
        <v>1276.09909329587</v>
      </c>
      <c r="F42" s="10">
        <f t="shared" si="2"/>
        <v>3703.55046350185</v>
      </c>
      <c r="G42" s="11">
        <f t="shared" si="1"/>
        <v>103699.412978052</v>
      </c>
    </row>
    <row r="43" ht="15.75" spans="2:7">
      <c r="B43" s="8">
        <v>35</v>
      </c>
      <c r="C43" s="9">
        <v>2059</v>
      </c>
      <c r="D43" s="10">
        <f>+TCA!AO43</f>
        <v>5036.55512198596</v>
      </c>
      <c r="E43" s="10">
        <f>+RS!AN43</f>
        <v>1291.12395844342</v>
      </c>
      <c r="F43" s="10">
        <f t="shared" si="2"/>
        <v>3745.43116354254</v>
      </c>
      <c r="G43" s="11">
        <f t="shared" si="1"/>
        <v>104872.072579191</v>
      </c>
    </row>
    <row r="44" ht="15.75" spans="2:7">
      <c r="B44" s="8">
        <v>36</v>
      </c>
      <c r="C44" s="9">
        <v>2060</v>
      </c>
      <c r="D44" s="10">
        <f>+TCA!AO44</f>
        <v>5091.78713957671</v>
      </c>
      <c r="E44" s="10">
        <f>+RS!AN44</f>
        <v>1305.43636577862</v>
      </c>
      <c r="F44" s="10">
        <f t="shared" si="2"/>
        <v>3786.35077379809</v>
      </c>
      <c r="G44" s="11">
        <f t="shared" si="1"/>
        <v>106017.821666346</v>
      </c>
    </row>
    <row r="45" ht="15.75" spans="2:7">
      <c r="B45" s="8">
        <v>37</v>
      </c>
      <c r="C45" s="9">
        <v>2061</v>
      </c>
      <c r="D45" s="10">
        <f>+TCA!AO45</f>
        <v>5145.44740279032</v>
      </c>
      <c r="E45" s="10">
        <f>+RS!AN45</f>
        <v>1319.05711687127</v>
      </c>
      <c r="F45" s="10">
        <f t="shared" si="2"/>
        <v>3826.39028591905</v>
      </c>
      <c r="G45" s="11">
        <f t="shared" si="1"/>
        <v>107138.928005734</v>
      </c>
    </row>
    <row r="46" ht="15.75" spans="2:7">
      <c r="B46" s="8">
        <v>38</v>
      </c>
      <c r="C46" s="9">
        <v>2062</v>
      </c>
      <c r="D46" s="10">
        <f>+TCA!AO46</f>
        <v>5197.62934656662</v>
      </c>
      <c r="E46" s="10">
        <f>+RS!AN46</f>
        <v>1332.00931324548</v>
      </c>
      <c r="F46" s="10">
        <f t="shared" si="2"/>
        <v>3865.62003332114</v>
      </c>
      <c r="G46" s="11">
        <f t="shared" si="1"/>
        <v>108237.360932992</v>
      </c>
    </row>
    <row r="47" ht="15.75" spans="2:7">
      <c r="B47" s="8">
        <v>39</v>
      </c>
      <c r="C47" s="9">
        <v>2063</v>
      </c>
      <c r="D47" s="10">
        <f>+TCA!AO47</f>
        <v>5248.41880789258</v>
      </c>
      <c r="E47" s="10">
        <f>+RS!AN47</f>
        <v>1344.31847854202</v>
      </c>
      <c r="F47" s="10">
        <f t="shared" si="2"/>
        <v>3904.10032935056</v>
      </c>
      <c r="G47" s="11">
        <f t="shared" si="1"/>
        <v>109314.809221816</v>
      </c>
    </row>
    <row r="48" ht="15.75" spans="2:7">
      <c r="B48" s="12" t="s">
        <v>86</v>
      </c>
      <c r="C48" s="13"/>
      <c r="D48" s="14">
        <f>SUM(D8:D47)</f>
        <v>139422.569937748</v>
      </c>
      <c r="E48" s="14">
        <f t="shared" ref="E48:G48" si="3">SUM(E8:E47)</f>
        <v>34412.3612443264</v>
      </c>
      <c r="F48" s="14">
        <f t="shared" si="3"/>
        <v>104398.216187125</v>
      </c>
      <c r="G48" s="14">
        <f t="shared" si="3"/>
        <v>2923150.05323951</v>
      </c>
    </row>
    <row r="51" spans="1:1">
      <c r="A51" s="15" t="s">
        <v>87</v>
      </c>
    </row>
    <row r="52" ht="30" spans="1:10">
      <c r="A52" s="16" t="s">
        <v>69</v>
      </c>
      <c r="B52" s="17" t="s">
        <v>70</v>
      </c>
      <c r="C52" s="16" t="s">
        <v>71</v>
      </c>
      <c r="D52" s="18" t="s">
        <v>40</v>
      </c>
      <c r="E52" s="19" t="s">
        <v>41</v>
      </c>
      <c r="F52" s="20" t="s">
        <v>42</v>
      </c>
      <c r="G52" s="21" t="s">
        <v>65</v>
      </c>
      <c r="H52" s="22" t="s">
        <v>44</v>
      </c>
      <c r="I52" s="26" t="s">
        <v>45</v>
      </c>
      <c r="J52" s="27" t="s">
        <v>75</v>
      </c>
    </row>
    <row r="53" spans="1:10">
      <c r="A53" s="23">
        <v>0</v>
      </c>
      <c r="B53" s="23">
        <v>2024</v>
      </c>
      <c r="C53" s="24"/>
      <c r="D53" s="25"/>
      <c r="E53" s="25"/>
      <c r="F53" s="25"/>
      <c r="G53" s="25"/>
      <c r="H53" s="25"/>
      <c r="I53" s="25"/>
      <c r="J53" s="25"/>
    </row>
    <row r="54" spans="1:10">
      <c r="A54" s="23">
        <v>1</v>
      </c>
      <c r="B54" s="23">
        <v>2025</v>
      </c>
      <c r="C54" s="24"/>
      <c r="D54" s="25"/>
      <c r="E54" s="25"/>
      <c r="F54" s="25"/>
      <c r="G54" s="25"/>
      <c r="H54" s="25"/>
      <c r="I54" s="25"/>
      <c r="J54" s="25"/>
    </row>
    <row r="55" spans="1:10">
      <c r="A55" s="23">
        <v>2</v>
      </c>
      <c r="B55" s="23">
        <v>2026</v>
      </c>
      <c r="C55" s="24">
        <v>84108.4047387814</v>
      </c>
      <c r="D55" s="25">
        <f>+RS!I10</f>
        <v>70.0430272745023</v>
      </c>
      <c r="E55" s="25">
        <f>+RS!O10</f>
        <v>5.16654954189978</v>
      </c>
      <c r="F55" s="25">
        <f>+RS!U10</f>
        <v>18.061298292225</v>
      </c>
      <c r="G55" s="25">
        <f>+RS!AA10</f>
        <v>1.0930411711856</v>
      </c>
      <c r="H55" s="25">
        <f>+RS!AG10</f>
        <v>5.52713747660909</v>
      </c>
      <c r="I55" s="25">
        <f>+RS!AM10</f>
        <v>16.9379925926341</v>
      </c>
      <c r="J55" s="25">
        <f>+RS!AN10</f>
        <v>116.829046349056</v>
      </c>
    </row>
    <row r="56" spans="1:10">
      <c r="A56" s="23">
        <v>3</v>
      </c>
      <c r="B56" s="23">
        <v>2027</v>
      </c>
      <c r="C56" s="24">
        <v>84995.2109496824</v>
      </c>
      <c r="D56" s="25">
        <f>+RS!I11</f>
        <v>114.577873352734</v>
      </c>
      <c r="E56" s="25">
        <f>+RS!O11</f>
        <v>8.6538255698939</v>
      </c>
      <c r="F56" s="25">
        <f>+RS!U11</f>
        <v>30.6962610821255</v>
      </c>
      <c r="G56" s="25">
        <f>+RS!AA11</f>
        <v>1.86685414848244</v>
      </c>
      <c r="H56" s="25">
        <f>+RS!AG11</f>
        <v>9.39370206248288</v>
      </c>
      <c r="I56" s="25">
        <f>+RS!AM11</f>
        <v>27.7075284385209</v>
      </c>
      <c r="J56" s="25">
        <f>+RS!AN11</f>
        <v>192.89604465424</v>
      </c>
    </row>
    <row r="57" spans="1:10">
      <c r="A57" s="23">
        <v>4</v>
      </c>
      <c r="B57" s="23">
        <v>2028</v>
      </c>
      <c r="C57" s="24">
        <v>85827.611871571</v>
      </c>
      <c r="D57" s="25">
        <f>+RS!I12</f>
        <v>155.361411046186</v>
      </c>
      <c r="E57" s="25">
        <f>+RS!O12</f>
        <v>12.0065340278274</v>
      </c>
      <c r="F57" s="25">
        <f>+RS!U12</f>
        <v>43.2043330231647</v>
      </c>
      <c r="G57" s="25">
        <f>+RS!AA12</f>
        <v>2.64041247033522</v>
      </c>
      <c r="H57" s="25">
        <f>+RS!AG12</f>
        <v>13.2214353774905</v>
      </c>
      <c r="I57" s="25">
        <f>+RS!AM12</f>
        <v>37.5699128361264</v>
      </c>
      <c r="J57" s="25">
        <f>+RS!AN12</f>
        <v>264.004038781131</v>
      </c>
    </row>
    <row r="58" spans="1:10">
      <c r="A58" s="23">
        <v>5</v>
      </c>
      <c r="B58" s="23">
        <v>2029</v>
      </c>
      <c r="C58" s="24">
        <v>86609.9723394212</v>
      </c>
      <c r="D58" s="25">
        <f>+RS!I13</f>
        <v>192.721618368292</v>
      </c>
      <c r="E58" s="25">
        <f>+RS!O13</f>
        <v>15.2291224852631</v>
      </c>
      <c r="F58" s="25">
        <f>+RS!U13</f>
        <v>55.5806829721371</v>
      </c>
      <c r="G58" s="25">
        <f>+RS!AA13</f>
        <v>3.41327527515884</v>
      </c>
      <c r="H58" s="25">
        <f>+RS!AG13</f>
        <v>17.0088589901132</v>
      </c>
      <c r="I58" s="25">
        <f>+RS!AM13</f>
        <v>46.6044583077421</v>
      </c>
      <c r="J58" s="25">
        <f>+RS!AN13</f>
        <v>330.558016398707</v>
      </c>
    </row>
    <row r="59" spans="1:10">
      <c r="A59" s="23">
        <v>6</v>
      </c>
      <c r="B59" s="23">
        <v>2030</v>
      </c>
      <c r="C59" s="24">
        <v>87350.0911342056</v>
      </c>
      <c r="D59" s="25">
        <f>+RS!I14</f>
        <v>226.960740521487</v>
      </c>
      <c r="E59" s="25">
        <f>+RS!O14</f>
        <v>18.3262237619732</v>
      </c>
      <c r="F59" s="25">
        <f>+RS!U14</f>
        <v>67.8219772217383</v>
      </c>
      <c r="G59" s="25">
        <f>+RS!AA14</f>
        <v>4.18509083791574</v>
      </c>
      <c r="H59" s="25">
        <f>+RS!AG14</f>
        <v>20.7549527157395</v>
      </c>
      <c r="I59" s="25">
        <f>+RS!AM14</f>
        <v>54.8842545983318</v>
      </c>
      <c r="J59" s="25">
        <f>+RS!AN14</f>
        <v>392.933239657185</v>
      </c>
    </row>
    <row r="60" spans="1:10">
      <c r="A60" s="23">
        <v>7</v>
      </c>
      <c r="B60" s="23">
        <v>2031</v>
      </c>
      <c r="C60" s="24">
        <v>88056.1600789086</v>
      </c>
      <c r="D60" s="25">
        <f>+RS!I15</f>
        <v>258.357266557574</v>
      </c>
      <c r="E60" s="25">
        <f>+RS!O15</f>
        <v>21.3026105394525</v>
      </c>
      <c r="F60" s="25">
        <f>+RS!U15</f>
        <v>79.9262195328067</v>
      </c>
      <c r="G60" s="25">
        <f>+RS!AA15</f>
        <v>4.9555877312079</v>
      </c>
      <c r="H60" s="25">
        <f>+RS!AG15</f>
        <v>24.4591056631643</v>
      </c>
      <c r="I60" s="25">
        <f>+RS!AM15</f>
        <v>62.4766466768405</v>
      </c>
      <c r="J60" s="25">
        <f>+RS!AN15</f>
        <v>451.477436701046</v>
      </c>
    </row>
    <row r="61" spans="1:10">
      <c r="A61" s="23">
        <v>8</v>
      </c>
      <c r="B61" s="23">
        <v>2032</v>
      </c>
      <c r="C61" s="24">
        <v>88735.5435396474</v>
      </c>
      <c r="D61" s="25">
        <f>+RS!I16</f>
        <v>287.167409488604</v>
      </c>
      <c r="E61" s="25">
        <f>+RS!O16</f>
        <v>24.1631307869861</v>
      </c>
      <c r="F61" s="25">
        <f>+RS!U16</f>
        <v>91.8925223878498</v>
      </c>
      <c r="G61" s="25">
        <f>+RS!AA16</f>
        <v>5.72456177818634</v>
      </c>
      <c r="H61" s="25">
        <f>+RS!AG16</f>
        <v>28.1210462333521</v>
      </c>
      <c r="I61" s="25">
        <f>+RS!AM16</f>
        <v>69.4435926605722</v>
      </c>
      <c r="J61" s="25">
        <f>+RS!AN16</f>
        <v>506.512263335551</v>
      </c>
    </row>
    <row r="62" spans="1:10">
      <c r="A62" s="23">
        <v>9</v>
      </c>
      <c r="B62" s="23">
        <v>2033</v>
      </c>
      <c r="C62" s="24">
        <v>89394.9646034671</v>
      </c>
      <c r="D62" s="25">
        <f>+RS!I17</f>
        <v>313.6268847334</v>
      </c>
      <c r="E62" s="25">
        <f>+RS!O17</f>
        <v>26.9126792754429</v>
      </c>
      <c r="F62" s="25">
        <f>+RS!U17</f>
        <v>103.720999068898</v>
      </c>
      <c r="G62" s="25">
        <f>+RS!AA17</f>
        <v>6.49187019651787</v>
      </c>
      <c r="H62" s="25">
        <f>+RS!AG17</f>
        <v>31.740809092989</v>
      </c>
      <c r="I62" s="25">
        <f>+RS!AM17</f>
        <v>75.8420938838981</v>
      </c>
      <c r="J62" s="25">
        <f>+RS!AN17</f>
        <v>558.335336251147</v>
      </c>
    </row>
    <row r="63" spans="1:10">
      <c r="A63" s="23">
        <v>10</v>
      </c>
      <c r="B63" s="23">
        <v>2034</v>
      </c>
      <c r="C63" s="24">
        <v>90040.6705697146</v>
      </c>
      <c r="D63" s="25">
        <f>+RS!I18</f>
        <v>337.952613795019</v>
      </c>
      <c r="E63" s="25">
        <f>+RS!O18</f>
        <v>29.5561773660713</v>
      </c>
      <c r="F63" s="25">
        <f>+RS!U18</f>
        <v>115.412681768382</v>
      </c>
      <c r="G63" s="25">
        <f>+RS!AA18</f>
        <v>7.25742724322187</v>
      </c>
      <c r="H63" s="25">
        <f>+RS!AG18</f>
        <v>35.3187101146866</v>
      </c>
      <c r="I63" s="25">
        <f>+RS!AM18</f>
        <v>81.7246068861038</v>
      </c>
      <c r="J63" s="25">
        <f>+RS!AN18</f>
        <v>607.222217173484</v>
      </c>
    </row>
    <row r="64" spans="1:10">
      <c r="A64" s="23">
        <v>11</v>
      </c>
      <c r="B64" s="23">
        <v>2035</v>
      </c>
      <c r="C64" s="24">
        <v>90674.8541990875</v>
      </c>
      <c r="D64" s="25">
        <f>+RS!I19</f>
        <v>360.341247004481</v>
      </c>
      <c r="E64" s="25">
        <f>+RS!O19</f>
        <v>32.0983310365837</v>
      </c>
      <c r="F64" s="25">
        <f>+RS!U19</f>
        <v>126.968662478675</v>
      </c>
      <c r="G64" s="25">
        <f>+RS!AA19</f>
        <v>8.02115276535285</v>
      </c>
      <c r="H64" s="25">
        <f>+RS!AG19</f>
        <v>38.8550834710985</v>
      </c>
      <c r="I64" s="25">
        <f>+RS!AM19</f>
        <v>87.1386861773214</v>
      </c>
      <c r="J64" s="25">
        <f>+RS!AN19</f>
        <v>653.423162933512</v>
      </c>
    </row>
    <row r="65" spans="1:10">
      <c r="A65" s="23">
        <v>12</v>
      </c>
      <c r="B65" s="23">
        <v>2036</v>
      </c>
      <c r="C65" s="24">
        <v>91298.6946176216</v>
      </c>
      <c r="D65" s="25">
        <f>+RS!I20</f>
        <v>380.971192386439</v>
      </c>
      <c r="E65" s="25">
        <f>+RS!O20</f>
        <v>34.5436505511848</v>
      </c>
      <c r="F65" s="25">
        <f>+RS!U20</f>
        <v>138.3901276639</v>
      </c>
      <c r="G65" s="25">
        <f>+RS!AA20</f>
        <v>8.78297439158149</v>
      </c>
      <c r="H65" s="25">
        <f>+RS!AG20</f>
        <v>42.3502922452218</v>
      </c>
      <c r="I65" s="25">
        <f>+RS!AM20</f>
        <v>92.1274748642612</v>
      </c>
      <c r="J65" s="25">
        <f>+RS!AN20</f>
        <v>697.165712102588</v>
      </c>
    </row>
    <row r="66" spans="1:10">
      <c r="A66" s="23">
        <v>13</v>
      </c>
      <c r="B66" s="23">
        <v>2037</v>
      </c>
      <c r="C66" s="24">
        <v>91909.3164127037</v>
      </c>
      <c r="D66" s="25">
        <f>+RS!I21</f>
        <v>400.00121112607</v>
      </c>
      <c r="E66" s="25">
        <f>+RS!O21</f>
        <v>36.8962288040127</v>
      </c>
      <c r="F66" s="25">
        <f>+RS!U21</f>
        <v>149.677549104939</v>
      </c>
      <c r="G66" s="25">
        <f>+RS!AA21</f>
        <v>9.54277861851236</v>
      </c>
      <c r="H66" s="25">
        <f>+RS!AG21</f>
        <v>45.8044808119378</v>
      </c>
      <c r="I66" s="25">
        <f>+RS!AM21</f>
        <v>96.729365002252</v>
      </c>
      <c r="J66" s="25">
        <f>+RS!AN21</f>
        <v>738.651613467724</v>
      </c>
    </row>
    <row r="67" spans="1:10">
      <c r="A67" s="23">
        <v>14</v>
      </c>
      <c r="B67" s="23">
        <v>2038</v>
      </c>
      <c r="C67" s="24">
        <v>92499.8723787584</v>
      </c>
      <c r="D67" s="25">
        <f>+RS!I22</f>
        <v>417.569923553654</v>
      </c>
      <c r="E67" s="25">
        <f>+RS!O22</f>
        <v>39.1595891285839</v>
      </c>
      <c r="F67" s="25">
        <f>+RS!U22</f>
        <v>160.830098677064</v>
      </c>
      <c r="G67" s="25">
        <f>+RS!AA22</f>
        <v>10.3003750240457</v>
      </c>
      <c r="H67" s="25">
        <f>+RS!AG22</f>
        <v>49.2173957476468</v>
      </c>
      <c r="I67" s="25">
        <f>+RS!AM22</f>
        <v>100.977878131108</v>
      </c>
      <c r="J67" s="25">
        <f>+RS!AN22</f>
        <v>778.055260262102</v>
      </c>
    </row>
    <row r="68" spans="1:10">
      <c r="A68" s="23">
        <v>15</v>
      </c>
      <c r="B68" s="23">
        <v>2039</v>
      </c>
      <c r="C68" s="24">
        <v>93061.4466680427</v>
      </c>
      <c r="D68" s="25">
        <f>+RS!I23</f>
        <v>433.796927765471</v>
      </c>
      <c r="E68" s="25">
        <f>+RS!O23</f>
        <v>41.3366559772481</v>
      </c>
      <c r="F68" s="25">
        <f>+RS!U23</f>
        <v>171.845478221237</v>
      </c>
      <c r="G68" s="25">
        <f>+RS!AA23</f>
        <v>11.0554852547595</v>
      </c>
      <c r="H68" s="25">
        <f>+RS!AG23</f>
        <v>52.5883337673063</v>
      </c>
      <c r="I68" s="25">
        <f>+RS!AM23</f>
        <v>104.901935783032</v>
      </c>
      <c r="J68" s="25">
        <f>+RS!AN23</f>
        <v>815.524816769054</v>
      </c>
    </row>
    <row r="69" spans="1:10">
      <c r="A69" s="23">
        <v>16</v>
      </c>
      <c r="B69" s="23">
        <v>2040</v>
      </c>
      <c r="C69" s="24">
        <v>93585.0613735484</v>
      </c>
      <c r="D69" s="25">
        <f>+RS!I24</f>
        <v>448.785039746529</v>
      </c>
      <c r="E69" s="25">
        <f>+RS!O24</f>
        <v>43.4298167609474</v>
      </c>
      <c r="F69" s="25">
        <f>+RS!U24</f>
        <v>182.720064674269</v>
      </c>
      <c r="G69" s="25">
        <f>+RS!AA24</f>
        <v>11.8077509616977</v>
      </c>
      <c r="H69" s="25">
        <f>+RS!AG24</f>
        <v>55.9161861373131</v>
      </c>
      <c r="I69" s="25">
        <f>+RS!AM24</f>
        <v>108.526401195096</v>
      </c>
      <c r="J69" s="25">
        <f>+RS!AN24</f>
        <v>851.185259475853</v>
      </c>
    </row>
    <row r="70" spans="1:10">
      <c r="A70" s="23">
        <v>17</v>
      </c>
      <c r="B70" s="23">
        <v>2041</v>
      </c>
      <c r="C70" s="24">
        <v>94062.9590871464</v>
      </c>
      <c r="D70" s="25">
        <f>+RS!I25</f>
        <v>462.622921243455</v>
      </c>
      <c r="E70" s="25">
        <f>+RS!O25</f>
        <v>45.4410241062703</v>
      </c>
      <c r="F70" s="25">
        <f>+RS!U25</f>
        <v>193.449202272011</v>
      </c>
      <c r="G70" s="25">
        <f>+RS!AA25</f>
        <v>12.5567506935036</v>
      </c>
      <c r="H70" s="25">
        <f>+RS!AG25</f>
        <v>59.1995280958312</v>
      </c>
      <c r="I70" s="25">
        <f>+RS!AM25</f>
        <v>111.872714788512</v>
      </c>
      <c r="J70" s="25">
        <f>+RS!AN25</f>
        <v>885.142141199583</v>
      </c>
    </row>
    <row r="71" spans="1:10">
      <c r="A71" s="23">
        <v>18</v>
      </c>
      <c r="B71" s="23">
        <v>2042</v>
      </c>
      <c r="C71" s="24">
        <v>94492.6574382354</v>
      </c>
      <c r="D71" s="25">
        <f>+RS!I26</f>
        <v>475.39053547243</v>
      </c>
      <c r="E71" s="25">
        <f>+RS!O26</f>
        <v>47.3721195892544</v>
      </c>
      <c r="F71" s="25">
        <f>+RS!U26</f>
        <v>204.028279435607</v>
      </c>
      <c r="G71" s="25">
        <f>+RS!AA26</f>
        <v>13.3020644349619</v>
      </c>
      <c r="H71" s="25">
        <f>+RS!AG26</f>
        <v>62.4369484026549</v>
      </c>
      <c r="I71" s="25">
        <f>+RS!AM26</f>
        <v>114.960213482543</v>
      </c>
      <c r="J71" s="25">
        <f>+RS!AN26</f>
        <v>917.490160817451</v>
      </c>
    </row>
    <row r="72" spans="1:10">
      <c r="A72" s="23">
        <v>19</v>
      </c>
      <c r="B72" s="23">
        <v>2043</v>
      </c>
      <c r="C72" s="24">
        <v>94873.9702490203</v>
      </c>
      <c r="D72" s="25">
        <f>+RS!I27</f>
        <v>487.160659018848</v>
      </c>
      <c r="E72" s="25">
        <f>+RS!O27</f>
        <v>49.2248872677545</v>
      </c>
      <c r="F72" s="25">
        <f>+RS!U27</f>
        <v>214.452891139706</v>
      </c>
      <c r="G72" s="25">
        <f>+RS!AA27</f>
        <v>14.0432833714089</v>
      </c>
      <c r="H72" s="25">
        <f>+RS!AG27</f>
        <v>65.627099027299</v>
      </c>
      <c r="I72" s="25">
        <f>+RS!AM27</f>
        <v>117.806496306132</v>
      </c>
      <c r="J72" s="25">
        <f>+RS!AN27</f>
        <v>948.315316131149</v>
      </c>
    </row>
    <row r="73" spans="1:10">
      <c r="A73" s="23">
        <v>20</v>
      </c>
      <c r="B73" s="23">
        <v>2044</v>
      </c>
      <c r="C73" s="24">
        <v>95211.2209816316</v>
      </c>
      <c r="D73" s="25">
        <f>+RS!I28</f>
        <v>498.00278665745</v>
      </c>
      <c r="E73" s="25">
        <f>+RS!O28</f>
        <v>51.0012930485349</v>
      </c>
      <c r="F73" s="25">
        <f>+RS!U28</f>
        <v>224.71965963866</v>
      </c>
      <c r="G73" s="25">
        <f>+RS!AA28</f>
        <v>14.7800596501034</v>
      </c>
      <c r="H73" s="25">
        <f>+RS!AG28</f>
        <v>68.7689463084917</v>
      </c>
      <c r="I73" s="25">
        <f>+RS!AM28</f>
        <v>120.428368671976</v>
      </c>
      <c r="J73" s="25">
        <f>+RS!AN28</f>
        <v>977.701113975216</v>
      </c>
    </row>
    <row r="74" spans="1:10">
      <c r="A74" s="23">
        <v>21</v>
      </c>
      <c r="B74" s="23">
        <v>2045</v>
      </c>
      <c r="C74" s="24">
        <v>95508.2779969233</v>
      </c>
      <c r="D74" s="25">
        <f>+RS!I29</f>
        <v>507.982014777063</v>
      </c>
      <c r="E74" s="25">
        <f>+RS!O29</f>
        <v>52.7033684146034</v>
      </c>
      <c r="F74" s="25">
        <f>+RS!U29</f>
        <v>234.825834418633</v>
      </c>
      <c r="G74" s="25">
        <f>+RS!AA29</f>
        <v>15.5120827084848</v>
      </c>
      <c r="H74" s="25">
        <f>+RS!AG29</f>
        <v>71.8616485310997</v>
      </c>
      <c r="I74" s="25">
        <f>+RS!AM29</f>
        <v>122.841572363298</v>
      </c>
      <c r="J74" s="25">
        <f>+RS!AN29</f>
        <v>1005.72652121318</v>
      </c>
    </row>
    <row r="75" spans="1:10">
      <c r="A75" s="23">
        <v>22</v>
      </c>
      <c r="B75" s="23">
        <v>2046</v>
      </c>
      <c r="C75" s="24">
        <v>95770.9748658083</v>
      </c>
      <c r="D75" s="25">
        <f>+RS!I30</f>
        <v>517.161202463776</v>
      </c>
      <c r="E75" s="25">
        <f>+RS!O30</f>
        <v>54.3333359622103</v>
      </c>
      <c r="F75" s="25">
        <f>+RS!U30</f>
        <v>244.769730240071</v>
      </c>
      <c r="G75" s="25">
        <f>+RS!AA30</f>
        <v>16.2391061730782</v>
      </c>
      <c r="H75" s="25">
        <f>+RS!AG30</f>
        <v>74.9046899763444</v>
      </c>
      <c r="I75" s="25">
        <f>+RS!AM30</f>
        <v>125.061308132779</v>
      </c>
      <c r="J75" s="25">
        <f>+RS!AN30</f>
        <v>1032.46937294826</v>
      </c>
    </row>
    <row r="76" spans="1:10">
      <c r="A76" s="23">
        <v>23</v>
      </c>
      <c r="B76" s="23">
        <v>2047</v>
      </c>
      <c r="C76" s="24">
        <v>96005.0417270914</v>
      </c>
      <c r="D76" s="25">
        <f>+RS!I31</f>
        <v>525.600640754176</v>
      </c>
      <c r="E76" s="25">
        <f>+RS!O31</f>
        <v>55.8935591046878</v>
      </c>
      <c r="F76" s="25">
        <f>+RS!U31</f>
        <v>254.550560952394</v>
      </c>
      <c r="G76" s="25">
        <f>+RS!AA31</f>
        <v>16.9609384026497</v>
      </c>
      <c r="H76" s="25">
        <f>+RS!AG31</f>
        <v>77.8978300655992</v>
      </c>
      <c r="I76" s="25">
        <f>+RS!AM31</f>
        <v>127.102155720485</v>
      </c>
      <c r="J76" s="25">
        <f>+RS!AN31</f>
        <v>1058.00568499999</v>
      </c>
    </row>
    <row r="77" spans="1:10">
      <c r="A77" s="23">
        <v>24</v>
      </c>
      <c r="B77" s="23">
        <v>2048</v>
      </c>
      <c r="C77" s="24">
        <v>96215.6708726136</v>
      </c>
      <c r="D77" s="25">
        <f>+RS!I32</f>
        <v>533.357873194248</v>
      </c>
      <c r="E77" s="25">
        <f>+RS!O32</f>
        <v>57.3865039884558</v>
      </c>
      <c r="F77" s="25">
        <f>+RS!U32</f>
        <v>264.168312661883</v>
      </c>
      <c r="G77" s="25">
        <f>+RS!AA32</f>
        <v>17.6774353473225</v>
      </c>
      <c r="H77" s="25">
        <f>+RS!AG32</f>
        <v>80.8410645470938</v>
      </c>
      <c r="I77" s="25">
        <f>+RS!AM32</f>
        <v>128.97803046094</v>
      </c>
      <c r="J77" s="25">
        <f>+RS!AN32</f>
        <v>1082.40922019994</v>
      </c>
    </row>
    <row r="78" spans="1:10">
      <c r="A78" s="23">
        <v>25</v>
      </c>
      <c r="B78" s="23">
        <v>2049</v>
      </c>
      <c r="C78" s="24">
        <v>96406.5031125903</v>
      </c>
      <c r="D78" s="25">
        <f>+RS!I33</f>
        <v>540.486790484744</v>
      </c>
      <c r="E78" s="25">
        <f>+RS!O33</f>
        <v>58.8146486548611</v>
      </c>
      <c r="F78" s="25">
        <f>+RS!U33</f>
        <v>273.623428907884</v>
      </c>
      <c r="G78" s="25">
        <f>+RS!AA33</f>
        <v>18.3884819580761</v>
      </c>
      <c r="H78" s="25">
        <f>+RS!AG33</f>
        <v>83.7345291532051</v>
      </c>
      <c r="I78" s="25">
        <f>+RS!AM33</f>
        <v>130.701964347845</v>
      </c>
      <c r="J78" s="25">
        <f>+RS!AN33</f>
        <v>1105.74984350662</v>
      </c>
    </row>
    <row r="79" spans="1:10">
      <c r="A79" s="23">
        <v>26</v>
      </c>
      <c r="B79" s="23">
        <v>2050</v>
      </c>
      <c r="C79" s="24">
        <v>96579.813953406</v>
      </c>
      <c r="D79" s="25">
        <f>+RS!I34</f>
        <v>547.037202309371</v>
      </c>
      <c r="E79" s="25">
        <f>+RS!O34</f>
        <v>60.1804259262535</v>
      </c>
      <c r="F79" s="25">
        <f>+RS!U34</f>
        <v>282.91660543299</v>
      </c>
      <c r="G79" s="25">
        <f>+RS!AA34</f>
        <v>19.0939800557252</v>
      </c>
      <c r="H79" s="25">
        <f>+RS!AG34</f>
        <v>86.5784367958117</v>
      </c>
      <c r="I79" s="25">
        <f>+RS!AM34</f>
        <v>132.286002492419</v>
      </c>
      <c r="J79" s="25">
        <f>+RS!AN34</f>
        <v>1128.09265301257</v>
      </c>
    </row>
    <row r="80" spans="1:10">
      <c r="A80" s="23">
        <v>27</v>
      </c>
      <c r="B80" s="23">
        <v>2051</v>
      </c>
      <c r="C80" s="24">
        <v>96735.3965308439</v>
      </c>
      <c r="D80" s="25">
        <f>+RS!I35</f>
        <v>553.053476304367</v>
      </c>
      <c r="E80" s="25">
        <f>+RS!O35</f>
        <v>61.4860971792106</v>
      </c>
      <c r="F80" s="25">
        <f>+RS!U35</f>
        <v>292.048337498657</v>
      </c>
      <c r="G80" s="25">
        <f>+RS!AA35</f>
        <v>19.793821095563</v>
      </c>
      <c r="H80" s="25">
        <f>+RS!AG35</f>
        <v>89.372939035345</v>
      </c>
      <c r="I80" s="25">
        <f>+RS!AM35</f>
        <v>133.740873995376</v>
      </c>
      <c r="J80" s="25">
        <f>+RS!AN35</f>
        <v>1149.49554510852</v>
      </c>
    </row>
    <row r="81" spans="1:10">
      <c r="A81" s="23">
        <v>28</v>
      </c>
      <c r="B81" s="23">
        <v>2052</v>
      </c>
      <c r="C81" s="24">
        <v>96871.6786768566</v>
      </c>
      <c r="D81" s="25">
        <f>+RS!I36</f>
        <v>558.574496871338</v>
      </c>
      <c r="E81" s="25">
        <f>+RS!O36</f>
        <v>62.7337205720958</v>
      </c>
      <c r="F81" s="25">
        <f>+RS!U36</f>
        <v>301.018785889573</v>
      </c>
      <c r="G81" s="25">
        <f>+RS!AA36</f>
        <v>20.4878779683519</v>
      </c>
      <c r="H81" s="25">
        <f>+RS!AG36</f>
        <v>92.1180850753037</v>
      </c>
      <c r="I81" s="25">
        <f>+RS!AM36</f>
        <v>135.075981986934</v>
      </c>
      <c r="J81" s="25">
        <f>+RS!AN36</f>
        <v>1170.0089483636</v>
      </c>
    </row>
    <row r="82" spans="1:10">
      <c r="A82" s="23">
        <v>29</v>
      </c>
      <c r="B82" s="23">
        <v>2053</v>
      </c>
      <c r="C82" s="24">
        <v>96984.2748700482</v>
      </c>
      <c r="D82" s="25">
        <f>+RS!I37</f>
        <v>563.632161952693</v>
      </c>
      <c r="E82" s="25">
        <f>+RS!O37</f>
        <v>63.9250121926297</v>
      </c>
      <c r="F82" s="25">
        <f>+RS!U37</f>
        <v>309.827264771637</v>
      </c>
      <c r="G82" s="25">
        <f>+RS!AA37</f>
        <v>21.1759738162171</v>
      </c>
      <c r="H82" s="25">
        <f>+RS!AG37</f>
        <v>94.8136650360166</v>
      </c>
      <c r="I82" s="25">
        <f>+RS!AM37</f>
        <v>136.299040113024</v>
      </c>
      <c r="J82" s="25">
        <f>+RS!AN37</f>
        <v>1189.67311788222</v>
      </c>
    </row>
    <row r="83" spans="1:10">
      <c r="A83" s="23">
        <v>30</v>
      </c>
      <c r="B83" s="23">
        <v>2054</v>
      </c>
      <c r="C83" s="24">
        <v>97067.4963444576</v>
      </c>
      <c r="D83" s="25">
        <f>+RS!I38</f>
        <v>568.251617551669</v>
      </c>
      <c r="E83" s="25">
        <f>+RS!O38</f>
        <v>65.0613322501098</v>
      </c>
      <c r="F83" s="25">
        <f>+RS!U38</f>
        <v>318.472154512899</v>
      </c>
      <c r="G83" s="25">
        <f>+RS!AA38</f>
        <v>21.8578762907823</v>
      </c>
      <c r="H83" s="25">
        <f>+RS!AG38</f>
        <v>97.4591832760121</v>
      </c>
      <c r="I83" s="25">
        <f>+RS!AM38</f>
        <v>137.416129247547</v>
      </c>
      <c r="J83" s="25">
        <f>+RS!AN38</f>
        <v>1208.51829312902</v>
      </c>
    </row>
    <row r="84" spans="1:10">
      <c r="A84" s="23">
        <v>31</v>
      </c>
      <c r="B84" s="23">
        <v>2055</v>
      </c>
      <c r="C84" s="24">
        <v>97116.1921810869</v>
      </c>
      <c r="D84" s="25">
        <f>+RS!I39</f>
        <v>572.45265157492</v>
      </c>
      <c r="E84" s="25">
        <f>+RS!O39</f>
        <v>66.1437584300658</v>
      </c>
      <c r="F84" s="25">
        <f>+RS!U39</f>
        <v>326.951117159605</v>
      </c>
      <c r="G84" s="25">
        <f>+RS!AA39</f>
        <v>22.5333100513999</v>
      </c>
      <c r="H84" s="25">
        <f>+RS!AG39</f>
        <v>100.053924332227</v>
      </c>
      <c r="I84" s="25">
        <f>+RS!AM39</f>
        <v>138.432034555129</v>
      </c>
      <c r="J84" s="25">
        <f>+RS!AN39</f>
        <v>1226.56679610335</v>
      </c>
    </row>
    <row r="85" spans="1:10">
      <c r="A85" s="23">
        <v>32</v>
      </c>
      <c r="B85" s="23">
        <v>2056</v>
      </c>
      <c r="C85" s="24">
        <v>97127.3835352145</v>
      </c>
      <c r="D85" s="25">
        <f>+RS!I40</f>
        <v>576.251887347214</v>
      </c>
      <c r="E85" s="25">
        <f>+RS!O40</f>
        <v>67.1732236222268</v>
      </c>
      <c r="F85" s="25">
        <f>+RS!U40</f>
        <v>335.261543457039</v>
      </c>
      <c r="G85" s="25">
        <f>+RS!AA40</f>
        <v>23.2019833748786</v>
      </c>
      <c r="H85" s="25">
        <f>+RS!AG40</f>
        <v>102.597089717791</v>
      </c>
      <c r="I85" s="25">
        <f>+RS!AM40</f>
        <v>139.350775932719</v>
      </c>
      <c r="J85" s="25">
        <f>+RS!AN40</f>
        <v>1243.83650345187</v>
      </c>
    </row>
    <row r="86" spans="1:10">
      <c r="A86" s="23">
        <v>33</v>
      </c>
      <c r="B86" s="23">
        <v>2057</v>
      </c>
      <c r="C86" s="24">
        <v>97099.4154931063</v>
      </c>
      <c r="D86" s="25">
        <f>+RS!I41</f>
        <v>579.66368161343</v>
      </c>
      <c r="E86" s="25">
        <f>+RS!O41</f>
        <v>68.1505660414429</v>
      </c>
      <c r="F86" s="25">
        <f>+RS!U41</f>
        <v>343.400706704938</v>
      </c>
      <c r="G86" s="25">
        <f>+RS!AA41</f>
        <v>23.8635972630779</v>
      </c>
      <c r="H86" s="25">
        <f>+RS!AG41</f>
        <v>105.087845005027</v>
      </c>
      <c r="I86" s="25">
        <f>+RS!AM41</f>
        <v>140.175825166846</v>
      </c>
      <c r="J86" s="25">
        <f>+RS!AN41</f>
        <v>1260.34222179476</v>
      </c>
    </row>
    <row r="87" spans="1:10">
      <c r="A87" s="23">
        <v>34</v>
      </c>
      <c r="B87" s="23">
        <v>2058</v>
      </c>
      <c r="C87" s="24">
        <v>97033.260316581</v>
      </c>
      <c r="D87" s="25">
        <f>+RS!I42</f>
        <v>582.702219844005</v>
      </c>
      <c r="E87" s="25">
        <f>+RS!O42</f>
        <v>69.07667190102</v>
      </c>
      <c r="F87" s="25">
        <f>+RS!U42</f>
        <v>351.366246455625</v>
      </c>
      <c r="G87" s="25">
        <f>+RS!AA42</f>
        <v>24.5178746219713</v>
      </c>
      <c r="H87" s="25">
        <f>+RS!AG42</f>
        <v>107.525467847256</v>
      </c>
      <c r="I87" s="25">
        <f>+RS!AM42</f>
        <v>140.910612625992</v>
      </c>
      <c r="J87" s="25">
        <f>+RS!AN42</f>
        <v>1276.09909329587</v>
      </c>
    </row>
    <row r="88" spans="1:10">
      <c r="A88" s="23">
        <v>35</v>
      </c>
      <c r="B88" s="23">
        <v>2059</v>
      </c>
      <c r="C88" s="24">
        <v>96931.6072404568</v>
      </c>
      <c r="D88" s="25">
        <f>+RS!I43</f>
        <v>585.382350748221</v>
      </c>
      <c r="E88" s="25">
        <f>+RS!O43</f>
        <v>69.9525322567476</v>
      </c>
      <c r="F88" s="25">
        <f>+RS!U43</f>
        <v>359.156365689635</v>
      </c>
      <c r="G88" s="25">
        <f>+RS!AA43</f>
        <v>25.1645723652908</v>
      </c>
      <c r="H88" s="25">
        <f>+RS!AG43</f>
        <v>109.909408318694</v>
      </c>
      <c r="I88" s="25">
        <f>+RS!AM43</f>
        <v>141.558729064835</v>
      </c>
      <c r="J88" s="25">
        <f>+RS!AN43</f>
        <v>1291.12395844342</v>
      </c>
    </row>
    <row r="89" spans="1:10">
      <c r="A89" s="23">
        <v>36</v>
      </c>
      <c r="B89" s="23">
        <v>2060</v>
      </c>
      <c r="C89" s="24">
        <v>96798.4280576959</v>
      </c>
      <c r="D89" s="25">
        <f>+RS!I44</f>
        <v>587.720191508561</v>
      </c>
      <c r="E89" s="25">
        <f>+RS!O44</f>
        <v>70.7792864291012</v>
      </c>
      <c r="F89" s="25">
        <f>+RS!U44</f>
        <v>366.76998771462</v>
      </c>
      <c r="G89" s="25">
        <f>+RS!AA44</f>
        <v>25.8034912138808</v>
      </c>
      <c r="H89" s="25">
        <f>+RS!AG44</f>
        <v>112.239336928818</v>
      </c>
      <c r="I89" s="25">
        <f>+RS!AM44</f>
        <v>142.124071983641</v>
      </c>
      <c r="J89" s="25">
        <f>+RS!AN44</f>
        <v>1305.43636577862</v>
      </c>
    </row>
    <row r="90" spans="1:10">
      <c r="A90" s="23">
        <v>37</v>
      </c>
      <c r="B90" s="23">
        <v>2061</v>
      </c>
      <c r="C90" s="24">
        <v>96637.1360278749</v>
      </c>
      <c r="D90" s="25">
        <f>+RS!I45</f>
        <v>589.732243347842</v>
      </c>
      <c r="E90" s="25">
        <f>+RS!O45</f>
        <v>71.5581578677596</v>
      </c>
      <c r="F90" s="25">
        <f>+RS!U45</f>
        <v>374.206541767617</v>
      </c>
      <c r="G90" s="25">
        <f>+RS!AA45</f>
        <v>26.43446312356</v>
      </c>
      <c r="H90" s="25">
        <f>+RS!AG45</f>
        <v>114.515079012146</v>
      </c>
      <c r="I90" s="25">
        <f>+RS!AM45</f>
        <v>142.610631752341</v>
      </c>
      <c r="J90" s="25">
        <f>+RS!AN45</f>
        <v>1319.05711687127</v>
      </c>
    </row>
    <row r="91" spans="1:10">
      <c r="A91" s="23">
        <v>38</v>
      </c>
      <c r="B91" s="23">
        <v>2062</v>
      </c>
      <c r="C91" s="24">
        <v>96451.7856896428</v>
      </c>
      <c r="D91" s="25">
        <f>+RS!I46</f>
        <v>591.436019053185</v>
      </c>
      <c r="E91" s="25">
        <f>+RS!O46</f>
        <v>72.2904992805066</v>
      </c>
      <c r="F91" s="25">
        <f>+RS!U46</f>
        <v>381.466125628133</v>
      </c>
      <c r="G91" s="25">
        <f>+RS!AA46</f>
        <v>27.0573614323359</v>
      </c>
      <c r="H91" s="25">
        <f>+RS!AG46</f>
        <v>116.736664491265</v>
      </c>
      <c r="I91" s="25">
        <f>+RS!AM46</f>
        <v>143.022643360056</v>
      </c>
      <c r="J91" s="25">
        <f>+RS!AN46</f>
        <v>1332.00931324548</v>
      </c>
    </row>
    <row r="92" spans="1:10">
      <c r="A92" s="23">
        <v>39</v>
      </c>
      <c r="B92" s="23">
        <v>2063</v>
      </c>
      <c r="C92" s="24">
        <v>96246.8039372386</v>
      </c>
      <c r="D92" s="25">
        <f>+RS!I47</f>
        <v>592.850107504139</v>
      </c>
      <c r="E92" s="25">
        <f>+RS!O47</f>
        <v>72.977797904351</v>
      </c>
      <c r="F92" s="25">
        <f>+RS!U47</f>
        <v>388.549532241249</v>
      </c>
      <c r="G92" s="25">
        <f>+RS!AA47</f>
        <v>27.672102848758</v>
      </c>
      <c r="H92" s="25">
        <f>+RS!AG47</f>
        <v>118.904336024062</v>
      </c>
      <c r="I92" s="25">
        <f>+RS!AM47</f>
        <v>143.364602019463</v>
      </c>
      <c r="J92" s="25">
        <f>+RS!AN47</f>
        <v>1344.31847854202</v>
      </c>
    </row>
    <row r="95" spans="1:10">
      <c r="A95" s="23"/>
      <c r="B95" s="23" t="s">
        <v>39</v>
      </c>
      <c r="C95" s="23"/>
      <c r="D95" s="28" t="s">
        <v>40</v>
      </c>
      <c r="E95" s="29" t="s">
        <v>41</v>
      </c>
      <c r="F95" s="30" t="s">
        <v>42</v>
      </c>
      <c r="G95" s="31" t="s">
        <v>65</v>
      </c>
      <c r="H95" s="32" t="s">
        <v>44</v>
      </c>
      <c r="I95" s="44" t="s">
        <v>45</v>
      </c>
      <c r="J95" s="45" t="s">
        <v>66</v>
      </c>
    </row>
    <row r="96" ht="60" spans="1:10">
      <c r="A96" s="23"/>
      <c r="B96" s="23"/>
      <c r="C96" s="16" t="s">
        <v>67</v>
      </c>
      <c r="D96" s="33" t="s">
        <v>16</v>
      </c>
      <c r="E96" s="34" t="s">
        <v>16</v>
      </c>
      <c r="F96" s="35" t="s">
        <v>16</v>
      </c>
      <c r="G96" s="36" t="s">
        <v>16</v>
      </c>
      <c r="H96" s="37" t="s">
        <v>16</v>
      </c>
      <c r="I96" s="46" t="s">
        <v>16</v>
      </c>
      <c r="J96" s="45"/>
    </row>
    <row r="97" spans="1:10">
      <c r="A97" s="16" t="s">
        <v>69</v>
      </c>
      <c r="B97" s="17" t="s">
        <v>70</v>
      </c>
      <c r="C97" s="16" t="s">
        <v>71</v>
      </c>
      <c r="D97" s="38" t="s">
        <v>13</v>
      </c>
      <c r="E97" s="39" t="s">
        <v>13</v>
      </c>
      <c r="F97" s="40" t="s">
        <v>13</v>
      </c>
      <c r="G97" s="41" t="s">
        <v>13</v>
      </c>
      <c r="H97" s="42" t="s">
        <v>13</v>
      </c>
      <c r="I97" s="47" t="s">
        <v>13</v>
      </c>
      <c r="J97" s="45"/>
    </row>
    <row r="98" spans="1:10">
      <c r="A98">
        <v>0</v>
      </c>
      <c r="B98">
        <v>2024</v>
      </c>
      <c r="C98" s="43">
        <v>419224.835834185</v>
      </c>
      <c r="D98" s="25">
        <f>+TCA!J8</f>
        <v>86.2912215812783</v>
      </c>
      <c r="E98" s="25">
        <f>+TCA!P8</f>
        <v>6.21146014806458</v>
      </c>
      <c r="F98" s="25">
        <f>+TCA!V8</f>
        <v>21.3942623687362</v>
      </c>
      <c r="G98" s="25">
        <f>+TCA!AB8</f>
        <v>1.28831882545709</v>
      </c>
      <c r="H98" s="25">
        <f>+TCA!AH8</f>
        <v>6.54709464455014</v>
      </c>
      <c r="I98" s="25">
        <f>+TCA!AN8</f>
        <v>20.8671744901166</v>
      </c>
      <c r="J98" s="25">
        <f>+TCA!AO8</f>
        <v>142.599532058203</v>
      </c>
    </row>
    <row r="99" spans="1:10">
      <c r="A99">
        <v>1</v>
      </c>
      <c r="B99">
        <v>2025</v>
      </c>
      <c r="C99" s="43">
        <v>422410.944586525</v>
      </c>
      <c r="D99" s="25">
        <f>+TCA!J9</f>
        <v>281.417215362593</v>
      </c>
      <c r="E99" s="25">
        <f>+TCA!P9</f>
        <v>20.7580403316406</v>
      </c>
      <c r="F99" s="25">
        <f>+TCA!V9</f>
        <v>72.5662563285782</v>
      </c>
      <c r="G99" s="25">
        <f>+TCA!AB9</f>
        <v>4.39159491873784</v>
      </c>
      <c r="H99" s="25">
        <f>+TCA!AH9</f>
        <v>22.2068019918348</v>
      </c>
      <c r="I99" s="25">
        <f>+TCA!AN9</f>
        <v>68.0530653047103</v>
      </c>
      <c r="J99" s="25">
        <f>+TCA!AO9</f>
        <v>469.392974238095</v>
      </c>
    </row>
    <row r="100" spans="1:10">
      <c r="A100">
        <v>2</v>
      </c>
      <c r="B100">
        <v>2026</v>
      </c>
      <c r="C100" s="43">
        <v>425477.648044223</v>
      </c>
      <c r="D100" s="25">
        <f>+TCA!J10</f>
        <v>459.424200352287</v>
      </c>
      <c r="E100" s="25">
        <f>+TCA!P10</f>
        <v>34.7009740210939</v>
      </c>
      <c r="F100" s="25">
        <f>+TCA!V10</f>
        <v>123.092431169737</v>
      </c>
      <c r="G100" s="25">
        <f>+TCA!AB10</f>
        <v>7.48618207930217</v>
      </c>
      <c r="H100" s="25">
        <f>+TCA!AH10</f>
        <v>37.6688750939931</v>
      </c>
      <c r="I100" s="25">
        <f>+TCA!AN10</f>
        <v>111.099191529042</v>
      </c>
      <c r="J100" s="25">
        <f>+TCA!AO10</f>
        <v>773.471854245455</v>
      </c>
    </row>
    <row r="101" spans="1:10">
      <c r="A101">
        <v>3</v>
      </c>
      <c r="B101">
        <v>2027</v>
      </c>
      <c r="C101" s="43">
        <v>428421.953368689</v>
      </c>
      <c r="D101" s="25">
        <f>+TCA!J11</f>
        <v>621.88196087313</v>
      </c>
      <c r="E101" s="25">
        <f>+TCA!P11</f>
        <v>48.0653694263117</v>
      </c>
      <c r="F101" s="25">
        <f>+TCA!V11</f>
        <v>172.970521049111</v>
      </c>
      <c r="G101" s="25">
        <f>+TCA!AB11</f>
        <v>10.5712575443843</v>
      </c>
      <c r="H101" s="25">
        <f>+TCA!AH11</f>
        <v>52.9326205553391</v>
      </c>
      <c r="I101" s="25">
        <f>+TCA!AN11</f>
        <v>150.385162615556</v>
      </c>
      <c r="J101" s="25">
        <f>+TCA!AO11</f>
        <v>1056.80689206383</v>
      </c>
    </row>
    <row r="102" spans="1:10">
      <c r="A102">
        <v>4</v>
      </c>
      <c r="B102">
        <v>2028</v>
      </c>
      <c r="C102" s="43">
        <v>431240.969821855</v>
      </c>
      <c r="D102" s="25">
        <f>+TCA!J12</f>
        <v>770.209528069042</v>
      </c>
      <c r="E102" s="25">
        <f>+TCA!P12</f>
        <v>60.8750103400652</v>
      </c>
      <c r="F102" s="25">
        <f>+TCA!V12</f>
        <v>222.197958097425</v>
      </c>
      <c r="G102" s="25">
        <f>+TCA!AB12</f>
        <v>13.6459857900603</v>
      </c>
      <c r="H102" s="25">
        <f>+TCA!AH12</f>
        <v>67.9972525538195</v>
      </c>
      <c r="I102" s="25">
        <f>+TCA!AN12</f>
        <v>186.254132478918</v>
      </c>
      <c r="J102" s="25">
        <f>+TCA!AO12</f>
        <v>1321.17986732933</v>
      </c>
    </row>
    <row r="103" spans="1:10">
      <c r="A103">
        <v>5</v>
      </c>
      <c r="B103">
        <v>2029</v>
      </c>
      <c r="C103" s="43">
        <v>433931.913473544</v>
      </c>
      <c r="D103" s="25">
        <f>+TCA!J13</f>
        <v>905.689578108076</v>
      </c>
      <c r="E103" s="25">
        <f>+TCA!P13</f>
        <v>73.1524245403317</v>
      </c>
      <c r="F103" s="25">
        <f>+TCA!V13</f>
        <v>270.771891641033</v>
      </c>
      <c r="G103" s="25">
        <f>+TCA!AB13</f>
        <v>16.7095194580085</v>
      </c>
      <c r="H103" s="25">
        <f>+TCA!AH13</f>
        <v>82.8618987232904</v>
      </c>
      <c r="I103" s="25">
        <f>+TCA!AN13</f>
        <v>219.016281308059</v>
      </c>
      <c r="J103" s="25">
        <f>+TCA!AO13</f>
        <v>1568.2015937788</v>
      </c>
    </row>
    <row r="104" spans="1:10">
      <c r="A104">
        <v>6</v>
      </c>
      <c r="B104">
        <v>2030</v>
      </c>
      <c r="C104" s="43">
        <v>436492.111763038</v>
      </c>
      <c r="D104" s="25">
        <f>+TCA!J14</f>
        <v>1029.48146237749</v>
      </c>
      <c r="E104" s="25">
        <f>+TCA!P14</f>
        <v>84.9189490144129</v>
      </c>
      <c r="F104" s="25">
        <f>+TCA!V14</f>
        <v>318.689207591266</v>
      </c>
      <c r="G104" s="25">
        <f>+TCA!AB14</f>
        <v>19.7610003061517</v>
      </c>
      <c r="H104" s="25">
        <f>+TCA!AH14</f>
        <v>97.5256060870662</v>
      </c>
      <c r="I104" s="25">
        <f>+TCA!AN14</f>
        <v>248.951966562868</v>
      </c>
      <c r="J104" s="25">
        <f>+TCA!AO14</f>
        <v>1799.32819193925</v>
      </c>
    </row>
    <row r="105" spans="1:10">
      <c r="A105">
        <v>7</v>
      </c>
      <c r="B105">
        <v>2031</v>
      </c>
      <c r="C105" s="43">
        <v>438927.737746675</v>
      </c>
      <c r="D105" s="25">
        <f>+TCA!J15</f>
        <v>1142.63881574361</v>
      </c>
      <c r="E105" s="25">
        <f>+TCA!P15</f>
        <v>96.1952211545232</v>
      </c>
      <c r="F105" s="25">
        <f>+TCA!V15</f>
        <v>365.948047683857</v>
      </c>
      <c r="G105" s="25">
        <f>+TCA!AB15</f>
        <v>22.7996509415561</v>
      </c>
      <c r="H105" s="25">
        <f>+TCA!AH15</f>
        <v>111.987805977164</v>
      </c>
      <c r="I105" s="25">
        <f>+TCA!AN15</f>
        <v>276.31598105079</v>
      </c>
      <c r="J105" s="25">
        <f>+TCA!AO15</f>
        <v>2015.8855225515</v>
      </c>
    </row>
    <row r="106" spans="1:10">
      <c r="A106">
        <v>8</v>
      </c>
      <c r="B106">
        <v>2032</v>
      </c>
      <c r="C106" s="43">
        <v>441236.497647223</v>
      </c>
      <c r="D106" s="25">
        <f>+TCA!J16</f>
        <v>1246.11232859025</v>
      </c>
      <c r="E106" s="25">
        <f>+TCA!P16</f>
        <v>107.000672132409</v>
      </c>
      <c r="F106" s="25">
        <f>+TCA!V16</f>
        <v>412.5458876101</v>
      </c>
      <c r="G106" s="25">
        <f>+TCA!AB16</f>
        <v>25.8246590775784</v>
      </c>
      <c r="H106" s="25">
        <f>+TCA!AH16</f>
        <v>126.247725901981</v>
      </c>
      <c r="I106" s="25">
        <f>+TCA!AN16</f>
        <v>301.338223268586</v>
      </c>
      <c r="J106" s="25">
        <f>+TCA!AO16</f>
        <v>2219.0694965809</v>
      </c>
    </row>
    <row r="107" spans="1:10">
      <c r="A107">
        <v>9</v>
      </c>
      <c r="B107">
        <v>2033</v>
      </c>
      <c r="C107" s="43">
        <v>443416.2059456</v>
      </c>
      <c r="D107" s="25">
        <f>+TCA!J17</f>
        <v>1340.76119233039</v>
      </c>
      <c r="E107" s="25">
        <f>+TCA!P17</f>
        <v>117.35371037834</v>
      </c>
      <c r="F107" s="25">
        <f>+TCA!V17</f>
        <v>458.479992334398</v>
      </c>
      <c r="G107" s="25">
        <f>+TCA!AB17</f>
        <v>28.8352047670785</v>
      </c>
      <c r="H107" s="25">
        <f>+TCA!AH17</f>
        <v>140.304528883051</v>
      </c>
      <c r="I107" s="25">
        <f>+TCA!AN17</f>
        <v>324.226465186642</v>
      </c>
      <c r="J107" s="25">
        <f>+TCA!AO17</f>
        <v>2409.9610938799</v>
      </c>
    </row>
    <row r="108" spans="1:10">
      <c r="A108">
        <v>10</v>
      </c>
      <c r="B108">
        <v>2034</v>
      </c>
      <c r="C108" s="43">
        <v>445464.788817069</v>
      </c>
      <c r="D108" s="25">
        <f>+TCA!J18</f>
        <v>1427.36186093433</v>
      </c>
      <c r="E108" s="25">
        <f>+TCA!P18</f>
        <v>127.27177542388</v>
      </c>
      <c r="F108" s="25">
        <f>+TCA!V18</f>
        <v>503.747434039639</v>
      </c>
      <c r="G108" s="25">
        <f>+TCA!AB18</f>
        <v>31.8304613104949</v>
      </c>
      <c r="H108" s="25">
        <f>+TCA!AH18</f>
        <v>154.157318946707</v>
      </c>
      <c r="I108" s="25">
        <f>+TCA!AN18</f>
        <v>345.168470985192</v>
      </c>
      <c r="J108" s="25">
        <f>+TCA!AO18</f>
        <v>2589.53732164024</v>
      </c>
    </row>
    <row r="109" spans="1:10">
      <c r="A109">
        <v>11</v>
      </c>
      <c r="B109">
        <v>2035</v>
      </c>
      <c r="C109" s="43">
        <v>447380.287408982</v>
      </c>
      <c r="D109" s="25">
        <f>+TCA!J19</f>
        <v>1506.61598023188</v>
      </c>
      <c r="E109" s="25">
        <f>+TCA!P19</f>
        <v>136.771389231361</v>
      </c>
      <c r="F109" s="25">
        <f>+TCA!V19</f>
        <v>548.345110108451</v>
      </c>
      <c r="G109" s="25">
        <f>+TCA!AB19</f>
        <v>34.8095961785075</v>
      </c>
      <c r="H109" s="25">
        <f>+TCA!AH19</f>
        <v>167.80514662672</v>
      </c>
      <c r="I109" s="25">
        <f>+TCA!AN19</f>
        <v>364.333914539432</v>
      </c>
      <c r="J109" s="25">
        <f>+TCA!AO19</f>
        <v>2758.68113691635</v>
      </c>
    </row>
    <row r="110" spans="1:10">
      <c r="A110">
        <v>12</v>
      </c>
      <c r="B110">
        <v>2036</v>
      </c>
      <c r="C110" s="43">
        <v>449160.86095287</v>
      </c>
      <c r="D110" s="25">
        <f>+TCA!J20</f>
        <v>1579.15756410458</v>
      </c>
      <c r="E110" s="25">
        <f>+TCA!P20</f>
        <v>145.868205126724</v>
      </c>
      <c r="F110" s="25">
        <f>+TCA!V20</f>
        <v>592.269761119049</v>
      </c>
      <c r="G110" s="25">
        <f>+TCA!AB20</f>
        <v>37.7717719479018</v>
      </c>
      <c r="H110" s="25">
        <f>+TCA!AH20</f>
        <v>181.247014471412</v>
      </c>
      <c r="I110" s="25">
        <f>+TCA!AN20</f>
        <v>381.876114785553</v>
      </c>
      <c r="J110" s="25">
        <f>+TCA!AO20</f>
        <v>2918.19043155522</v>
      </c>
    </row>
    <row r="111" spans="1:10">
      <c r="A111">
        <v>13</v>
      </c>
      <c r="B111">
        <v>2037</v>
      </c>
      <c r="C111" s="43">
        <v>450804.789703957</v>
      </c>
      <c r="D111" s="25">
        <f>+TCA!J21</f>
        <v>1645.55948915168</v>
      </c>
      <c r="E111" s="25">
        <f>+TCA!P21</f>
        <v>154.57705444647</v>
      </c>
      <c r="F111" s="25">
        <f>+TCA!V21</f>
        <v>635.517988834068</v>
      </c>
      <c r="G111" s="25">
        <f>+TCA!AB21</f>
        <v>40.7161472492134</v>
      </c>
      <c r="H111" s="25">
        <f>+TCA!AH21</f>
        <v>194.481882548615</v>
      </c>
      <c r="I111" s="25">
        <f>+TCA!AN21</f>
        <v>397.933606278268</v>
      </c>
      <c r="J111" s="25">
        <f>+TCA!AO21</f>
        <v>3068.78616850831</v>
      </c>
    </row>
    <row r="112" spans="1:10">
      <c r="A112">
        <v>14</v>
      </c>
      <c r="B112">
        <v>2038</v>
      </c>
      <c r="C112" s="43">
        <v>452310.477701569</v>
      </c>
      <c r="D112" s="25">
        <f>+TCA!J22</f>
        <v>1706.3393725984</v>
      </c>
      <c r="E112" s="25">
        <f>+TCA!P22</f>
        <v>162.911991003835</v>
      </c>
      <c r="F112" s="25">
        <f>+TCA!V22</f>
        <v>678.086274160346</v>
      </c>
      <c r="G112" s="25">
        <f>+TCA!AB22</f>
        <v>43.6418777246978</v>
      </c>
      <c r="H112" s="25">
        <f>+TCA!AH22</f>
        <v>207.508673941742</v>
      </c>
      <c r="I112" s="25">
        <f>+TCA!AN22</f>
        <v>412.631560602359</v>
      </c>
      <c r="J112" s="25">
        <f>+TCA!AO22</f>
        <v>3211.11975003137</v>
      </c>
    </row>
    <row r="113" spans="1:10">
      <c r="A113">
        <v>15</v>
      </c>
      <c r="B113">
        <v>2039</v>
      </c>
      <c r="C113" s="43">
        <v>453676.455344227</v>
      </c>
      <c r="D113" s="25">
        <f>+TCA!J23</f>
        <v>1761.96489204884</v>
      </c>
      <c r="E113" s="25">
        <f>+TCA!P23</f>
        <v>170.886333473962</v>
      </c>
      <c r="F113" s="25">
        <f>+TCA!V23</f>
        <v>719.970995057388</v>
      </c>
      <c r="G113" s="25">
        <f>+TCA!AB23</f>
        <v>46.5481169951423</v>
      </c>
      <c r="H113" s="25">
        <f>+TCA!AH23</f>
        <v>220.326280230157</v>
      </c>
      <c r="I113" s="25">
        <f>+TCA!AN23</f>
        <v>426.08307280957</v>
      </c>
      <c r="J113" s="25">
        <f>+TCA!AO23</f>
        <v>3345.77969061506</v>
      </c>
    </row>
    <row r="114" spans="1:10">
      <c r="A114">
        <v>16</v>
      </c>
      <c r="B114">
        <v>2040</v>
      </c>
      <c r="C114" s="43">
        <v>454901.381773657</v>
      </c>
      <c r="D114" s="25">
        <f>+TCA!J24</f>
        <v>1812.85860010604</v>
      </c>
      <c r="E114" s="25">
        <f>+TCA!P24</f>
        <v>178.51270579279</v>
      </c>
      <c r="F114" s="25">
        <f>+TCA!V24</f>
        <v>761.168444371951</v>
      </c>
      <c r="G114" s="25">
        <f>+TCA!AB24</f>
        <v>49.4340176340079</v>
      </c>
      <c r="H114" s="25">
        <f>+TCA!AH24</f>
        <v>232.933566946929</v>
      </c>
      <c r="I114" s="25">
        <f>+TCA!AN24</f>
        <v>438.390325702941</v>
      </c>
      <c r="J114" s="25">
        <f>+TCA!AO24</f>
        <v>3473.29766055466</v>
      </c>
    </row>
    <row r="115" spans="1:10">
      <c r="A115">
        <v>17</v>
      </c>
      <c r="B115">
        <v>2041</v>
      </c>
      <c r="C115" s="43">
        <v>456002.243117549</v>
      </c>
      <c r="D115" s="25">
        <f>+TCA!J25</f>
        <v>1859.41440434918</v>
      </c>
      <c r="E115" s="25">
        <f>+TCA!P25</f>
        <v>185.803969846731</v>
      </c>
      <c r="F115" s="25">
        <f>+TCA!V25</f>
        <v>801.677973488417</v>
      </c>
      <c r="G115" s="25">
        <f>+TCA!AB25</f>
        <v>52.2989213226361</v>
      </c>
      <c r="H115" s="25">
        <f>+TCA!AH25</f>
        <v>245.330335602025</v>
      </c>
      <c r="I115" s="25">
        <f>+TCA!AN25</f>
        <v>449.648575069064</v>
      </c>
      <c r="J115" s="25">
        <f>+TCA!AO25</f>
        <v>3594.17417967806</v>
      </c>
    </row>
    <row r="116" spans="1:10">
      <c r="A116">
        <v>18</v>
      </c>
      <c r="B116">
        <v>2042</v>
      </c>
      <c r="C116" s="43">
        <v>456978.087917821</v>
      </c>
      <c r="D116" s="25">
        <f>+TCA!J26</f>
        <v>1901.98492959619</v>
      </c>
      <c r="E116" s="25">
        <f>+TCA!P26</f>
        <v>192.772074082995</v>
      </c>
      <c r="F116" s="25">
        <f>+TCA!V26</f>
        <v>841.497933496328</v>
      </c>
      <c r="G116" s="25">
        <f>+TCA!AB26</f>
        <v>55.1421147202869</v>
      </c>
      <c r="H116" s="25">
        <f>+TCA!AH26</f>
        <v>257.516081594136</v>
      </c>
      <c r="I116" s="25">
        <f>+TCA!AN26</f>
        <v>459.943093586553</v>
      </c>
      <c r="J116" s="25">
        <f>+TCA!AO26</f>
        <v>3708.85622707649</v>
      </c>
    </row>
    <row r="117" spans="1:10">
      <c r="A117">
        <v>19</v>
      </c>
      <c r="B117">
        <v>2043</v>
      </c>
      <c r="C117" s="43">
        <v>457828.067161348</v>
      </c>
      <c r="D117" s="25">
        <f>+TCA!J27</f>
        <v>1940.88885555671</v>
      </c>
      <c r="E117" s="25">
        <f>+TCA!P27</f>
        <v>199.428355903884</v>
      </c>
      <c r="F117" s="25">
        <f>+TCA!V27</f>
        <v>880.626609877517</v>
      </c>
      <c r="G117" s="25">
        <f>+TCA!AB27</f>
        <v>57.9628856521451</v>
      </c>
      <c r="H117" s="25">
        <f>+TCA!AH27</f>
        <v>269.490280244611</v>
      </c>
      <c r="I117" s="25">
        <f>+TCA!AN27</f>
        <v>469.350945236957</v>
      </c>
      <c r="J117" s="25">
        <f>+TCA!AO27</f>
        <v>3817.74793247183</v>
      </c>
    </row>
    <row r="118" spans="1:10">
      <c r="A118">
        <v>20</v>
      </c>
      <c r="B118">
        <v>2044</v>
      </c>
      <c r="C118" s="43">
        <v>458551.435507462</v>
      </c>
      <c r="D118" s="25">
        <f>+TCA!J28</f>
        <v>1976.4141971245</v>
      </c>
      <c r="E118" s="25">
        <f>+TCA!P28</f>
        <v>205.783575118595</v>
      </c>
      <c r="F118" s="25">
        <f>+TCA!V28</f>
        <v>919.062236490647</v>
      </c>
      <c r="G118" s="25">
        <f>+TCA!AB28</f>
        <v>60.7605238638592</v>
      </c>
      <c r="H118" s="25">
        <f>+TCA!AH28</f>
        <v>281.252391077022</v>
      </c>
      <c r="I118" s="25">
        <f>+TCA!AN28</f>
        <v>477.941778553852</v>
      </c>
      <c r="J118" s="25">
        <f>+TCA!AO28</f>
        <v>3921.21470222848</v>
      </c>
    </row>
    <row r="119" spans="1:10">
      <c r="A119">
        <v>21</v>
      </c>
      <c r="B119">
        <v>2045</v>
      </c>
      <c r="C119" s="43">
        <v>459147.552373622</v>
      </c>
      <c r="D119" s="25">
        <f>+TCA!J29</f>
        <v>2008.82127300334</v>
      </c>
      <c r="E119" s="25">
        <f>+TCA!P29</f>
        <v>211.84794579963</v>
      </c>
      <c r="F119" s="25">
        <f>+TCA!V29</f>
        <v>956.803009403946</v>
      </c>
      <c r="G119" s="25">
        <f>+TCA!AB29</f>
        <v>63.5343217761244</v>
      </c>
      <c r="H119" s="25">
        <f>+TCA!AH29</f>
        <v>292.801862050273</v>
      </c>
      <c r="I119" s="25">
        <f>+TCA!AN29</f>
        <v>485.778544503922</v>
      </c>
      <c r="J119" s="25">
        <f>+TCA!AO29</f>
        <v>4019.58695653723</v>
      </c>
    </row>
    <row r="120" spans="1:10">
      <c r="A120">
        <v>22</v>
      </c>
      <c r="B120">
        <v>2046</v>
      </c>
      <c r="C120" s="43">
        <v>459744.444191708</v>
      </c>
      <c r="D120" s="25">
        <f>+TCA!J30</f>
        <v>2038.43104194772</v>
      </c>
      <c r="E120" s="25">
        <f>+TCA!P30</f>
        <v>217.637484352798</v>
      </c>
      <c r="F120" s="25">
        <f>+TCA!V30</f>
        <v>993.869186194996</v>
      </c>
      <c r="G120" s="25">
        <f>+TCA!AB30</f>
        <v>66.2849118258104</v>
      </c>
      <c r="H120" s="25">
        <f>+TCA!AH30</f>
        <v>304.144892409537</v>
      </c>
      <c r="I120" s="25">
        <f>+TCA!AN30</f>
        <v>492.93885819345</v>
      </c>
      <c r="J120" s="25">
        <f>+TCA!AO30</f>
        <v>4113.30637492431</v>
      </c>
    </row>
    <row r="121" spans="1:10">
      <c r="A121">
        <v>23</v>
      </c>
      <c r="B121">
        <v>2047</v>
      </c>
      <c r="C121" s="43">
        <v>460342.111969157</v>
      </c>
      <c r="D121" s="25">
        <f>+TCA!J31</f>
        <v>2065.51007553238</v>
      </c>
      <c r="E121" s="25">
        <f>+TCA!P31</f>
        <v>223.165621709077</v>
      </c>
      <c r="F121" s="25">
        <f>+TCA!V31</f>
        <v>1030.27421929963</v>
      </c>
      <c r="G121" s="25">
        <f>+TCA!AB31</f>
        <v>69.0125306444623</v>
      </c>
      <c r="H121" s="25">
        <f>+TCA!AH31</f>
        <v>315.285598883357</v>
      </c>
      <c r="I121" s="25">
        <f>+TCA!AN31</f>
        <v>499.487182675131</v>
      </c>
      <c r="J121" s="25">
        <f>+TCA!AO31</f>
        <v>4202.73522874404</v>
      </c>
    </row>
    <row r="122" spans="1:10">
      <c r="A122">
        <v>24</v>
      </c>
      <c r="B122">
        <v>2048</v>
      </c>
      <c r="C122" s="43">
        <v>460940.556714717</v>
      </c>
      <c r="D122" s="25">
        <f>+TCA!J32</f>
        <v>2090.29957817714</v>
      </c>
      <c r="E122" s="25">
        <f>+TCA!P32</f>
        <v>228.445133800585</v>
      </c>
      <c r="F122" s="25">
        <f>+TCA!V32</f>
        <v>1066.03129490049</v>
      </c>
      <c r="G122" s="25">
        <f>+TCA!AB32</f>
        <v>71.7174125165243</v>
      </c>
      <c r="H122" s="25">
        <f>+TCA!AH32</f>
        <v>326.228016721202</v>
      </c>
      <c r="I122" s="25">
        <f>+TCA!AN32</f>
        <v>505.481846648268</v>
      </c>
      <c r="J122" s="25">
        <f>+TCA!AO32</f>
        <v>4288.2032827642</v>
      </c>
    </row>
    <row r="123" spans="1:10">
      <c r="A123">
        <v>25</v>
      </c>
      <c r="B123">
        <v>2049</v>
      </c>
      <c r="C123" s="43">
        <v>461539.779438446</v>
      </c>
      <c r="D123" s="25">
        <f>+TCA!J33</f>
        <v>2113.01780115147</v>
      </c>
      <c r="E123" s="25">
        <f>+TCA!P33</f>
        <v>233.488173505297</v>
      </c>
      <c r="F123" s="25">
        <f>+TCA!V33</f>
        <v>1101.15333819938</v>
      </c>
      <c r="G123" s="25">
        <f>+TCA!AB33</f>
        <v>74.3997894027035</v>
      </c>
      <c r="H123" s="25">
        <f>+TCA!AH33</f>
        <v>336.976101306903</v>
      </c>
      <c r="I123" s="25">
        <f>+TCA!AN33</f>
        <v>510.97562821983</v>
      </c>
      <c r="J123" s="25">
        <f>+TCA!AO33</f>
        <v>4370.01083178558</v>
      </c>
    </row>
    <row r="124" spans="1:10">
      <c r="A124">
        <v>26</v>
      </c>
      <c r="B124">
        <v>2050</v>
      </c>
      <c r="C124" s="43">
        <v>462139.781151716</v>
      </c>
      <c r="D124" s="25">
        <f>+TCA!J34</f>
        <v>2133.86222685621</v>
      </c>
      <c r="E124" s="25">
        <f>+TCA!P34</f>
        <v>238.306301033799</v>
      </c>
      <c r="F124" s="25">
        <f>+TCA!V34</f>
        <v>1135.65301858519</v>
      </c>
      <c r="G124" s="25">
        <f>+TCA!AB34</f>
        <v>77.0598909631007</v>
      </c>
      <c r="H124" s="25">
        <f>+TCA!AH34</f>
        <v>347.533729740154</v>
      </c>
      <c r="I124" s="25">
        <f>+TCA!AN34</f>
        <v>516.0162831133</v>
      </c>
      <c r="J124" s="25">
        <f>+TCA!AO34</f>
        <v>4448.43145029176</v>
      </c>
    </row>
    <row r="125" spans="1:10">
      <c r="A125">
        <v>27</v>
      </c>
      <c r="B125">
        <v>2051</v>
      </c>
      <c r="C125" s="43">
        <v>462740.562867214</v>
      </c>
      <c r="D125" s="25">
        <f>+TCA!J35</f>
        <v>2153.01154524335</v>
      </c>
      <c r="E125" s="25">
        <f>+TCA!P35</f>
        <v>242.910512834067</v>
      </c>
      <c r="F125" s="25">
        <f>+TCA!V35</f>
        <v>1169.54275469945</v>
      </c>
      <c r="G125" s="25">
        <f>+TCA!AB35</f>
        <v>79.697944580112</v>
      </c>
      <c r="H125" s="25">
        <f>+TCA!AH35</f>
        <v>357.904702386686</v>
      </c>
      <c r="I125" s="25">
        <f>+TCA!AN35</f>
        <v>520.647022611812</v>
      </c>
      <c r="J125" s="25">
        <f>+TCA!AO35</f>
        <v>4523.71448235548</v>
      </c>
    </row>
    <row r="126" spans="1:10">
      <c r="A126">
        <v>28</v>
      </c>
      <c r="B126">
        <v>2052</v>
      </c>
      <c r="C126" s="43">
        <v>463342.125598941</v>
      </c>
      <c r="D126" s="25">
        <f>+TCA!J36</f>
        <v>2170.62744215461</v>
      </c>
      <c r="E126" s="25">
        <f>+TCA!P36</f>
        <v>247.311269086536</v>
      </c>
      <c r="F126" s="25">
        <f>+TCA!V36</f>
        <v>1202.83471940167</v>
      </c>
      <c r="G126" s="25">
        <f>+TCA!AB36</f>
        <v>82.3141753811019</v>
      </c>
      <c r="H126" s="25">
        <f>+TCA!AH36</f>
        <v>368.092744397753</v>
      </c>
      <c r="I126" s="25">
        <f>+TCA!AN36</f>
        <v>524.906946018978</v>
      </c>
      <c r="J126" s="25">
        <f>+TCA!AO36</f>
        <v>4596.08729644065</v>
      </c>
    </row>
    <row r="127" spans="1:10">
      <c r="A127">
        <v>29</v>
      </c>
      <c r="B127">
        <v>2053</v>
      </c>
      <c r="C127" s="43">
        <v>463944.47036222</v>
      </c>
      <c r="D127" s="25">
        <f>+TCA!J37</f>
        <v>2186.8562174771</v>
      </c>
      <c r="E127" s="25">
        <f>+TCA!P37</f>
        <v>251.518519858226</v>
      </c>
      <c r="F127" s="25">
        <f>+TCA!V37</f>
        <v>1235.5408446363</v>
      </c>
      <c r="G127" s="25">
        <f>+TCA!AB37</f>
        <v>84.9088062608506</v>
      </c>
      <c r="H127" s="25">
        <f>+TCA!AH37</f>
        <v>378.101507199527</v>
      </c>
      <c r="I127" s="25">
        <f>+TCA!AN37</f>
        <v>528.831431965631</v>
      </c>
      <c r="J127" s="25">
        <f>+TCA!AO37</f>
        <v>4665.75732739763</v>
      </c>
    </row>
    <row r="128" spans="1:10">
      <c r="A128">
        <v>30</v>
      </c>
      <c r="B128">
        <v>2054</v>
      </c>
      <c r="C128" s="43">
        <v>464547.598173691</v>
      </c>
      <c r="D128" s="25">
        <f>+TCA!J38</f>
        <v>2201.83024931114</v>
      </c>
      <c r="E128" s="25">
        <f>+TCA!P38</f>
        <v>255.541729981311</v>
      </c>
      <c r="F128" s="25">
        <f>+TCA!V38</f>
        <v>1267.6728262033</v>
      </c>
      <c r="G128" s="25">
        <f>+TCA!AB38</f>
        <v>87.4820579037787</v>
      </c>
      <c r="H128" s="25">
        <f>+TCA!AH38</f>
        <v>387.934569953002</v>
      </c>
      <c r="I128" s="25">
        <f>+TCA!AN38</f>
        <v>532.452492478806</v>
      </c>
      <c r="J128" s="25">
        <f>+TCA!AO38</f>
        <v>4732.91392583134</v>
      </c>
    </row>
    <row r="129" spans="1:10">
      <c r="A129">
        <v>31</v>
      </c>
      <c r="B129">
        <v>2055</v>
      </c>
      <c r="C129" s="43">
        <v>465151.510051317</v>
      </c>
      <c r="D129" s="25">
        <f>+TCA!J39</f>
        <v>2215.66931880409</v>
      </c>
      <c r="E129" s="25">
        <f>+TCA!P39</f>
        <v>259.38990271835</v>
      </c>
      <c r="F129" s="25">
        <f>+TCA!V39</f>
        <v>1299.2421284343</v>
      </c>
      <c r="G129" s="25">
        <f>+TCA!AB39</f>
        <v>90.0341488059502</v>
      </c>
      <c r="H129" s="25">
        <f>+TCA!AH39</f>
        <v>397.595440984986</v>
      </c>
      <c r="I129" s="25">
        <f>+TCA!AN39</f>
        <v>535.799093356603</v>
      </c>
      <c r="J129" s="25">
        <f>+TCA!AO39</f>
        <v>4797.73003310428</v>
      </c>
    </row>
    <row r="130" spans="1:10">
      <c r="A130">
        <v>32</v>
      </c>
      <c r="B130">
        <v>2056</v>
      </c>
      <c r="C130" s="43">
        <v>465756.207014384</v>
      </c>
      <c r="D130" s="25">
        <f>+TCA!J40</f>
        <v>2228.48180890948</v>
      </c>
      <c r="E130" s="25">
        <f>+TCA!P40</f>
        <v>263.071602273346</v>
      </c>
      <c r="F130" s="25">
        <f>+TCA!V40</f>
        <v>1330.25998877616</v>
      </c>
      <c r="G130" s="25">
        <f>+TCA!AB40</f>
        <v>92.5652952968569</v>
      </c>
      <c r="H130" s="25">
        <f>+TCA!AH40</f>
        <v>407.087559190768</v>
      </c>
      <c r="I130" s="25">
        <f>+TCA!AN40</f>
        <v>538.897444055352</v>
      </c>
      <c r="J130" s="25">
        <f>+TCA!AO40</f>
        <v>4860.36369850196</v>
      </c>
    </row>
    <row r="131" spans="1:10">
      <c r="A131">
        <v>33</v>
      </c>
      <c r="B131">
        <v>2057</v>
      </c>
      <c r="C131" s="43">
        <v>466361.690083502</v>
      </c>
      <c r="D131" s="25">
        <f>+TCA!J41</f>
        <v>2240.3657890693</v>
      </c>
      <c r="E131" s="25">
        <f>+TCA!P41</f>
        <v>266.594975204936</v>
      </c>
      <c r="F131" s="25">
        <f>+TCA!V41</f>
        <v>1360.73742228369</v>
      </c>
      <c r="G131" s="25">
        <f>+TCA!AB41</f>
        <v>95.0757115609855</v>
      </c>
      <c r="H131" s="25">
        <f>+TCA!AH41</f>
        <v>416.414295408998</v>
      </c>
      <c r="I131" s="25">
        <f>+TCA!AN41</f>
        <v>541.771259990365</v>
      </c>
      <c r="J131" s="25">
        <f>+TCA!AO41</f>
        <v>4920.95945351828</v>
      </c>
    </row>
    <row r="132" spans="1:10">
      <c r="A132">
        <v>34</v>
      </c>
      <c r="B132">
        <v>2058</v>
      </c>
      <c r="C132" s="43">
        <v>466967.960280611</v>
      </c>
      <c r="D132" s="25">
        <f>+TCA!J42</f>
        <v>2251.40999667494</v>
      </c>
      <c r="E132" s="25">
        <f>+TCA!P42</f>
        <v>269.967770795237</v>
      </c>
      <c r="F132" s="25">
        <f>+TCA!V42</f>
        <v>1390.68522602354</v>
      </c>
      <c r="G132" s="25">
        <f>+TCA!AB42</f>
        <v>97.5656096591711</v>
      </c>
      <c r="H132" s="25">
        <f>+TCA!AH42</f>
        <v>425.578953769352</v>
      </c>
      <c r="I132" s="25">
        <f>+TCA!AN42</f>
        <v>544.441999875475</v>
      </c>
      <c r="J132" s="25">
        <f>+TCA!AO42</f>
        <v>4979.64955679772</v>
      </c>
    </row>
    <row r="133" spans="1:10">
      <c r="A133">
        <v>35</v>
      </c>
      <c r="B133">
        <v>2059</v>
      </c>
      <c r="C133" s="43">
        <v>467575.018628976</v>
      </c>
      <c r="D133" s="25">
        <f>+TCA!J43</f>
        <v>2261.69472512992</v>
      </c>
      <c r="E133" s="25">
        <f>+TCA!P43</f>
        <v>273.197360425301</v>
      </c>
      <c r="F133" s="25">
        <f>+TCA!V43</f>
        <v>1420.11398339077</v>
      </c>
      <c r="G133" s="25">
        <f>+TCA!AB43</f>
        <v>100.035199549737</v>
      </c>
      <c r="H133" s="25">
        <f>+TCA!AH43</f>
        <v>434.584773013502</v>
      </c>
      <c r="I133" s="25">
        <f>+TCA!AN43</f>
        <v>546.92908047673</v>
      </c>
      <c r="J133" s="25">
        <f>+TCA!AO43</f>
        <v>5036.55512198596</v>
      </c>
    </row>
    <row r="134" spans="1:10">
      <c r="A134">
        <v>36</v>
      </c>
      <c r="B134">
        <v>2060</v>
      </c>
      <c r="C134" s="43">
        <v>468182.866153193</v>
      </c>
      <c r="D134" s="25">
        <f>+TCA!J44</f>
        <v>2271.29262740215</v>
      </c>
      <c r="E134" s="25">
        <f>+TCA!P44</f>
        <v>276.290756005611</v>
      </c>
      <c r="F134" s="25">
        <f>+TCA!V44</f>
        <v>1449.03406834001</v>
      </c>
      <c r="G134" s="25">
        <f>+TCA!AB44</f>
        <v>102.484689109426</v>
      </c>
      <c r="H134" s="25">
        <f>+TCA!AH44</f>
        <v>443.434927789942</v>
      </c>
      <c r="I134" s="25">
        <f>+TCA!AN44</f>
        <v>549.250070929567</v>
      </c>
      <c r="J134" s="25">
        <f>+TCA!AO44</f>
        <v>5091.78713957671</v>
      </c>
    </row>
    <row r="135" spans="1:10">
      <c r="A135">
        <v>37</v>
      </c>
      <c r="B135">
        <v>2061</v>
      </c>
      <c r="C135" s="43">
        <v>468791.503879193</v>
      </c>
      <c r="D135" s="25">
        <f>+TCA!J45</f>
        <v>2280.26944310823</v>
      </c>
      <c r="E135" s="25">
        <f>+TCA!P45</f>
        <v>279.254627507718</v>
      </c>
      <c r="F135" s="25">
        <f>+TCA!V45</f>
        <v>1477.45564953281</v>
      </c>
      <c r="G135" s="25">
        <f>+TCA!AB45</f>
        <v>104.91428415412</v>
      </c>
      <c r="H135" s="25">
        <f>+TCA!AH45</f>
        <v>452.132529923165</v>
      </c>
      <c r="I135" s="25">
        <f>+TCA!AN45</f>
        <v>551.420868564272</v>
      </c>
      <c r="J135" s="25">
        <f>+TCA!AO45</f>
        <v>5145.44740279032</v>
      </c>
    </row>
    <row r="136" spans="1:10">
      <c r="A136">
        <v>38</v>
      </c>
      <c r="B136">
        <v>2062</v>
      </c>
      <c r="C136" s="43">
        <v>469400.932834235</v>
      </c>
      <c r="D136" s="25">
        <f>+TCA!J46</f>
        <v>2288.68465640639</v>
      </c>
      <c r="E136" s="25">
        <f>+TCA!P46</f>
        <v>282.095319640842</v>
      </c>
      <c r="F136" s="25">
        <f>+TCA!V46</f>
        <v>1505.3886944029</v>
      </c>
      <c r="G136" s="25">
        <f>+TCA!AB46</f>
        <v>107.324188459358</v>
      </c>
      <c r="H136" s="25">
        <f>+TCA!AH46</f>
        <v>460.680629657706</v>
      </c>
      <c r="I136" s="25">
        <f>+TCA!AN46</f>
        <v>553.455857999423</v>
      </c>
      <c r="J136" s="25">
        <f>+TCA!AO46</f>
        <v>5197.62934656662</v>
      </c>
    </row>
    <row r="137" spans="1:10">
      <c r="A137">
        <v>39</v>
      </c>
      <c r="B137">
        <v>2063</v>
      </c>
      <c r="C137" s="43">
        <v>470011.15404692</v>
      </c>
      <c r="D137" s="25">
        <f>+TCA!J47</f>
        <v>2296.59209128272</v>
      </c>
      <c r="E137" s="25">
        <f>+TCA!P47</f>
        <v>284.818867715153</v>
      </c>
      <c r="F137" s="25">
        <f>+TCA!V47</f>
        <v>1532.84297314089</v>
      </c>
      <c r="G137" s="25">
        <f>+TCA!AB47</f>
        <v>109.714603780648</v>
      </c>
      <c r="H137" s="25">
        <f>+TCA!AH47</f>
        <v>469.082216877566</v>
      </c>
      <c r="I137" s="25">
        <f>+TCA!AN47</f>
        <v>555.368055095603</v>
      </c>
      <c r="J137" s="25">
        <f>+TCA!AO47</f>
        <v>5248.41880789258</v>
      </c>
    </row>
  </sheetData>
  <mergeCells count="4">
    <mergeCell ref="B48:C48"/>
    <mergeCell ref="B5:B6"/>
    <mergeCell ref="C5:C6"/>
    <mergeCell ref="J95:J9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FORMULAS</vt:lpstr>
      <vt:lpstr>PARAMETROS</vt:lpstr>
      <vt:lpstr>TCA</vt:lpstr>
      <vt:lpstr>RS</vt:lpstr>
      <vt:lpstr>CalculoACB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Santana</dc:creator>
  <cp:lastModifiedBy>sergio.fonseca</cp:lastModifiedBy>
  <dcterms:created xsi:type="dcterms:W3CDTF">2023-06-29T22:59:00Z</dcterms:created>
  <dcterms:modified xsi:type="dcterms:W3CDTF">2024-02-28T19:38:59Z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B78708EE5DB2453484FEABEDA9959CC9_13</vt:lpwstr>
  </property>
  <property fmtid="{D5CDD505-2E9C-101B-9397-08002B2CF9AE}" pid="3" name="KSOProductBuildVer">
    <vt:lpwstr>2058-12.2.0.13489</vt:lpwstr>
  </property>
</Properties>
</file>