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A ING. MIRELES (OPM)\OBRA 2017 (96) TREBOL  HOMERO Y  AV. TECNOLOGICO\PRESUPUESTO TREBOL HOMERO\"/>
    </mc:Choice>
  </mc:AlternateContent>
  <bookViews>
    <workbookView xWindow="0" yWindow="0" windowWidth="20490" windowHeight="7755"/>
  </bookViews>
  <sheets>
    <sheet name="PRESUP. TREBOL HOMERO" sheetId="1" r:id="rId1"/>
  </sheets>
  <externalReferences>
    <externalReference r:id="rId2"/>
    <externalReference r:id="rId3"/>
    <externalReference r:id="rId4"/>
    <externalReference r:id="rId5"/>
  </externalReferences>
  <definedNames>
    <definedName name="_ace1" localSheetId="0">'PRESUP. TREBOL HOMERO'!#REF!</definedName>
    <definedName name="_ace1">#REF!</definedName>
    <definedName name="_ace2" localSheetId="0">'PRESUP. TREBOL HOMERO'!#REF!</definedName>
    <definedName name="_ace2">#REF!</definedName>
    <definedName name="_xlnm._FilterDatabase" localSheetId="0" hidden="1">'PRESUP. TREBOL HOMERO'!$C$9:$G$10</definedName>
    <definedName name="_Order1" hidden="1">255</definedName>
    <definedName name="_xlnm.Print_Area" localSheetId="0">'PRESUP. TREBOL HOMERO'!$A$1:$M$321</definedName>
    <definedName name="Conceptos6116" localSheetId="0">#REF!</definedName>
    <definedName name="Conceptos6116">#REF!</definedName>
    <definedName name="Conceptos6155">[2]Conceptos!$A$3:$T$112</definedName>
    <definedName name="Esta_Estimación_A.Glez_Granjas" localSheetId="0">'[3]5-2 A.Glez Granjas'!$G$2:$G$117</definedName>
    <definedName name="Esta_Estimación_A.Glez_Granjas">'[4]5-2 A.Glez Granjas'!$G$2:$G$117</definedName>
    <definedName name="Esta_Estimación_Chih92" localSheetId="0">'[3]5-4 Chih.92'!$G$2:$G$116</definedName>
    <definedName name="Esta_Estimación_Chih92">'[4]5-4 Chih.92'!$G$2:$G$116</definedName>
    <definedName name="Esta_Estimación_EST74" localSheetId="0">'[3]5-1 EST 74'!$G$2:$G$121</definedName>
    <definedName name="Esta_Estimación_EST74">'[4]5-1 EST 74'!$G$2:$G$121</definedName>
    <definedName name="Esta_Estimación_Gabilondo" localSheetId="0">'[3]5-3 Gabilondo'!$G$2:$G$114</definedName>
    <definedName name="Esta_Estimación_Gabilondo">'[4]5-3 Gabilondo'!$G$2:$G$114</definedName>
    <definedName name="Esta_Estimación_México" localSheetId="0">'[3]5-9 México 91'!$G$2:$G$159</definedName>
    <definedName name="Esta_Estimación_México">'[4]5-9 México 91'!$G$2:$G$159</definedName>
    <definedName name="Esta_Estimación_Walt" localSheetId="0">'[3]5-5 Walt Disney'!$G$2:$G$119</definedName>
    <definedName name="Esta_Estimación_Walt">'[4]5-5 Walt Disney'!$G$2:$G$119</definedName>
    <definedName name="Esta_Estimación_Zuno" localSheetId="0">'[3]5-8 Esther Zuno'!$G$2:$G$159</definedName>
    <definedName name="Esta_Estimación_Zuno">'[4]5-8 Esther Zuno'!$G$2:$G$159</definedName>
    <definedName name="_xlnm.Print_Titles" localSheetId="0">'PRESUP. TREBOL HOMERO'!$2:$10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17" i="1" l="1"/>
  <c r="M316" i="1"/>
  <c r="K316" i="1"/>
  <c r="I316" i="1"/>
  <c r="M315" i="1"/>
  <c r="K315" i="1"/>
  <c r="I315" i="1"/>
  <c r="K314" i="1"/>
  <c r="I314" i="1"/>
  <c r="M313" i="1"/>
  <c r="K313" i="1"/>
  <c r="I313" i="1"/>
  <c r="M312" i="1"/>
  <c r="K312" i="1"/>
  <c r="I312" i="1"/>
  <c r="M311" i="1"/>
  <c r="I311" i="1"/>
  <c r="G311" i="1"/>
  <c r="I310" i="1"/>
  <c r="M308" i="1"/>
  <c r="K308" i="1"/>
  <c r="I308" i="1"/>
  <c r="G308" i="1"/>
  <c r="M307" i="1"/>
  <c r="K307" i="1"/>
  <c r="I307" i="1"/>
  <c r="G307" i="1"/>
  <c r="M306" i="1"/>
  <c r="K306" i="1"/>
  <c r="I306" i="1"/>
  <c r="G306" i="1"/>
  <c r="K305" i="1"/>
  <c r="I305" i="1"/>
  <c r="G305" i="1"/>
  <c r="K304" i="1"/>
  <c r="I304" i="1"/>
  <c r="G304" i="1"/>
  <c r="K303" i="1"/>
  <c r="I303" i="1"/>
  <c r="G303" i="1"/>
  <c r="K302" i="1"/>
  <c r="I302" i="1"/>
  <c r="G302" i="1"/>
  <c r="M301" i="1"/>
  <c r="K301" i="1"/>
  <c r="I301" i="1"/>
  <c r="G301" i="1"/>
  <c r="M300" i="1"/>
  <c r="K300" i="1"/>
  <c r="I300" i="1"/>
  <c r="G300" i="1"/>
  <c r="K299" i="1"/>
  <c r="I299" i="1"/>
  <c r="G299" i="1"/>
  <c r="K298" i="1"/>
  <c r="I298" i="1"/>
  <c r="G298" i="1"/>
  <c r="K297" i="1"/>
  <c r="I297" i="1"/>
  <c r="G297" i="1"/>
  <c r="K296" i="1"/>
  <c r="I296" i="1"/>
  <c r="G296" i="1"/>
  <c r="K295" i="1"/>
  <c r="I295" i="1"/>
  <c r="G295" i="1"/>
  <c r="K294" i="1"/>
  <c r="I294" i="1"/>
  <c r="G294" i="1"/>
  <c r="K293" i="1"/>
  <c r="I293" i="1"/>
  <c r="G293" i="1"/>
  <c r="K292" i="1"/>
  <c r="I292" i="1"/>
  <c r="G292" i="1"/>
  <c r="K291" i="1"/>
  <c r="I291" i="1"/>
  <c r="G291" i="1"/>
  <c r="K290" i="1"/>
  <c r="I290" i="1"/>
  <c r="G290" i="1"/>
  <c r="K289" i="1"/>
  <c r="I289" i="1"/>
  <c r="G289" i="1"/>
  <c r="K288" i="1"/>
  <c r="I288" i="1"/>
  <c r="G288" i="1"/>
  <c r="K287" i="1"/>
  <c r="I287" i="1"/>
  <c r="G287" i="1"/>
  <c r="K286" i="1"/>
  <c r="I286" i="1"/>
  <c r="G286" i="1"/>
  <c r="K285" i="1"/>
  <c r="I285" i="1"/>
  <c r="G285" i="1"/>
  <c r="K284" i="1"/>
  <c r="I284" i="1"/>
  <c r="G284" i="1"/>
  <c r="K283" i="1"/>
  <c r="I283" i="1"/>
  <c r="G283" i="1"/>
  <c r="K282" i="1"/>
  <c r="I282" i="1"/>
  <c r="G282" i="1"/>
  <c r="K281" i="1"/>
  <c r="I281" i="1"/>
  <c r="G281" i="1"/>
  <c r="K280" i="1"/>
  <c r="I280" i="1"/>
  <c r="G280" i="1"/>
  <c r="K279" i="1"/>
  <c r="I279" i="1"/>
  <c r="G279" i="1"/>
  <c r="K278" i="1"/>
  <c r="I278" i="1"/>
  <c r="G278" i="1"/>
  <c r="K277" i="1"/>
  <c r="I277" i="1"/>
  <c r="G277" i="1"/>
  <c r="K276" i="1"/>
  <c r="I276" i="1"/>
  <c r="G276" i="1"/>
  <c r="K275" i="1"/>
  <c r="I275" i="1"/>
  <c r="G275" i="1"/>
  <c r="K274" i="1"/>
  <c r="I274" i="1"/>
  <c r="G274" i="1"/>
  <c r="M273" i="1"/>
  <c r="K273" i="1"/>
  <c r="I273" i="1"/>
  <c r="G273" i="1"/>
  <c r="M272" i="1"/>
  <c r="K272" i="1"/>
  <c r="I272" i="1"/>
  <c r="G272" i="1"/>
  <c r="M271" i="1"/>
  <c r="K271" i="1"/>
  <c r="I271" i="1"/>
  <c r="G271" i="1"/>
  <c r="K270" i="1"/>
  <c r="I270" i="1"/>
  <c r="G270" i="1"/>
  <c r="K269" i="1"/>
  <c r="I269" i="1"/>
  <c r="G269" i="1"/>
  <c r="K268" i="1"/>
  <c r="I268" i="1"/>
  <c r="G268" i="1"/>
  <c r="K267" i="1"/>
  <c r="I267" i="1"/>
  <c r="G267" i="1"/>
  <c r="K266" i="1"/>
  <c r="I266" i="1"/>
  <c r="G266" i="1"/>
  <c r="K265" i="1"/>
  <c r="I265" i="1"/>
  <c r="G265" i="1"/>
  <c r="K264" i="1"/>
  <c r="I264" i="1"/>
  <c r="G264" i="1"/>
  <c r="K263" i="1"/>
  <c r="I263" i="1"/>
  <c r="G263" i="1"/>
  <c r="K262" i="1"/>
  <c r="I262" i="1"/>
  <c r="G262" i="1"/>
  <c r="K261" i="1"/>
  <c r="I261" i="1"/>
  <c r="G261" i="1"/>
  <c r="K260" i="1"/>
  <c r="I260" i="1"/>
  <c r="G260" i="1"/>
  <c r="K259" i="1"/>
  <c r="I259" i="1"/>
  <c r="G259" i="1"/>
  <c r="K258" i="1"/>
  <c r="I258" i="1"/>
  <c r="G258" i="1"/>
  <c r="K257" i="1"/>
  <c r="I257" i="1"/>
  <c r="G257" i="1"/>
  <c r="K256" i="1"/>
  <c r="I256" i="1"/>
  <c r="G256" i="1"/>
  <c r="M255" i="1"/>
  <c r="K255" i="1"/>
  <c r="I255" i="1"/>
  <c r="G255" i="1"/>
  <c r="K254" i="1"/>
  <c r="I254" i="1"/>
  <c r="G254" i="1"/>
  <c r="M253" i="1"/>
  <c r="K253" i="1"/>
  <c r="I253" i="1"/>
  <c r="G253" i="1"/>
  <c r="M252" i="1"/>
  <c r="K252" i="1"/>
  <c r="I252" i="1"/>
  <c r="G252" i="1"/>
  <c r="K251" i="1"/>
  <c r="I251" i="1"/>
  <c r="G251" i="1"/>
  <c r="K250" i="1"/>
  <c r="I250" i="1"/>
  <c r="G250" i="1"/>
  <c r="M249" i="1"/>
  <c r="K249" i="1"/>
  <c r="I249" i="1"/>
  <c r="G249" i="1"/>
  <c r="K248" i="1"/>
  <c r="I248" i="1"/>
  <c r="G248" i="1"/>
  <c r="M247" i="1"/>
  <c r="K247" i="1"/>
  <c r="I247" i="1"/>
  <c r="G247" i="1"/>
  <c r="K246" i="1"/>
  <c r="I246" i="1"/>
  <c r="G246" i="1"/>
  <c r="K245" i="1"/>
  <c r="I245" i="1"/>
  <c r="G245" i="1"/>
  <c r="K244" i="1"/>
  <c r="I244" i="1"/>
  <c r="G244" i="1"/>
  <c r="M243" i="1"/>
  <c r="K243" i="1"/>
  <c r="I243" i="1"/>
  <c r="G243" i="1"/>
  <c r="K242" i="1"/>
  <c r="I242" i="1"/>
  <c r="G242" i="1"/>
  <c r="M241" i="1"/>
  <c r="K241" i="1"/>
  <c r="I241" i="1"/>
  <c r="G241" i="1"/>
  <c r="K240" i="1"/>
  <c r="I240" i="1"/>
  <c r="G240" i="1"/>
  <c r="M239" i="1"/>
  <c r="K239" i="1"/>
  <c r="I239" i="1"/>
  <c r="G239" i="1"/>
  <c r="K238" i="1"/>
  <c r="I238" i="1"/>
  <c r="G238" i="1"/>
  <c r="K237" i="1"/>
  <c r="I237" i="1"/>
  <c r="G237" i="1"/>
  <c r="M236" i="1"/>
  <c r="K236" i="1"/>
  <c r="I236" i="1"/>
  <c r="G236" i="1"/>
  <c r="K235" i="1"/>
  <c r="I235" i="1"/>
  <c r="G235" i="1"/>
  <c r="M234" i="1"/>
  <c r="K234" i="1"/>
  <c r="I234" i="1"/>
  <c r="G234" i="1"/>
  <c r="G318" i="1" s="1"/>
  <c r="K233" i="1"/>
  <c r="I233" i="1"/>
  <c r="G233" i="1"/>
  <c r="M232" i="1"/>
  <c r="K232" i="1"/>
  <c r="I232" i="1"/>
  <c r="G232" i="1"/>
  <c r="K231" i="1"/>
  <c r="I231" i="1"/>
  <c r="G231" i="1"/>
  <c r="K230" i="1"/>
  <c r="I230" i="1"/>
  <c r="G230" i="1"/>
  <c r="M229" i="1"/>
  <c r="K229" i="1"/>
  <c r="I229" i="1"/>
  <c r="G229" i="1"/>
  <c r="K228" i="1"/>
  <c r="I228" i="1"/>
  <c r="G228" i="1"/>
  <c r="M227" i="1"/>
  <c r="K227" i="1"/>
  <c r="I227" i="1"/>
  <c r="G227" i="1"/>
  <c r="K226" i="1"/>
  <c r="I226" i="1"/>
  <c r="G226" i="1"/>
  <c r="M225" i="1"/>
  <c r="K225" i="1"/>
  <c r="I225" i="1"/>
  <c r="G225" i="1"/>
  <c r="M224" i="1"/>
  <c r="K224" i="1"/>
  <c r="I224" i="1"/>
  <c r="G224" i="1"/>
  <c r="M223" i="1"/>
  <c r="K223" i="1"/>
  <c r="I223" i="1"/>
  <c r="G223" i="1"/>
  <c r="M222" i="1"/>
  <c r="K222" i="1"/>
  <c r="I222" i="1"/>
  <c r="G222" i="1"/>
  <c r="M221" i="1"/>
  <c r="K221" i="1"/>
  <c r="I221" i="1"/>
  <c r="G221" i="1"/>
  <c r="K220" i="1"/>
  <c r="I220" i="1"/>
  <c r="M219" i="1"/>
  <c r="I219" i="1"/>
  <c r="M218" i="1"/>
  <c r="K218" i="1"/>
  <c r="I218" i="1"/>
  <c r="G218" i="1"/>
  <c r="K217" i="1"/>
  <c r="I217" i="1"/>
  <c r="G217" i="1"/>
  <c r="M216" i="1"/>
  <c r="K216" i="1"/>
  <c r="I216" i="1"/>
  <c r="G216" i="1"/>
  <c r="K215" i="1"/>
  <c r="I215" i="1"/>
  <c r="G215" i="1"/>
  <c r="M214" i="1"/>
  <c r="K214" i="1"/>
  <c r="I214" i="1"/>
  <c r="G214" i="1"/>
  <c r="K213" i="1"/>
  <c r="I213" i="1"/>
  <c r="G213" i="1"/>
  <c r="M212" i="1"/>
  <c r="K212" i="1"/>
  <c r="I212" i="1"/>
  <c r="G212" i="1"/>
  <c r="K211" i="1"/>
  <c r="I211" i="1"/>
  <c r="G211" i="1"/>
  <c r="M210" i="1"/>
  <c r="K210" i="1"/>
  <c r="I210" i="1"/>
  <c r="G210" i="1"/>
  <c r="K209" i="1"/>
  <c r="I209" i="1"/>
  <c r="G209" i="1"/>
  <c r="M208" i="1"/>
  <c r="K208" i="1"/>
  <c r="I208" i="1"/>
  <c r="G208" i="1"/>
  <c r="K207" i="1"/>
  <c r="I207" i="1"/>
  <c r="G207" i="1"/>
  <c r="M206" i="1"/>
  <c r="K206" i="1"/>
  <c r="I206" i="1"/>
  <c r="G206" i="1"/>
  <c r="K205" i="1"/>
  <c r="I205" i="1"/>
  <c r="G205" i="1"/>
  <c r="M204" i="1"/>
  <c r="K204" i="1"/>
  <c r="I204" i="1"/>
  <c r="I203" i="1"/>
  <c r="K202" i="1"/>
  <c r="I202" i="1"/>
  <c r="G202" i="1"/>
  <c r="M201" i="1"/>
  <c r="K201" i="1"/>
  <c r="I201" i="1"/>
  <c r="G201" i="1"/>
  <c r="K200" i="1"/>
  <c r="I200" i="1"/>
  <c r="G200" i="1"/>
  <c r="M199" i="1"/>
  <c r="K199" i="1"/>
  <c r="I199" i="1"/>
  <c r="G199" i="1"/>
  <c r="K198" i="1"/>
  <c r="I198" i="1"/>
  <c r="G198" i="1"/>
  <c r="M197" i="1"/>
  <c r="K197" i="1"/>
  <c r="I197" i="1"/>
  <c r="G197" i="1"/>
  <c r="K196" i="1"/>
  <c r="I196" i="1"/>
  <c r="G196" i="1"/>
  <c r="M195" i="1"/>
  <c r="K195" i="1"/>
  <c r="I195" i="1"/>
  <c r="G195" i="1"/>
  <c r="K194" i="1"/>
  <c r="I194" i="1"/>
  <c r="G194" i="1"/>
  <c r="M193" i="1"/>
  <c r="K193" i="1"/>
  <c r="I193" i="1"/>
  <c r="G193" i="1"/>
  <c r="K192" i="1"/>
  <c r="I192" i="1"/>
  <c r="G192" i="1"/>
  <c r="M191" i="1"/>
  <c r="K191" i="1"/>
  <c r="I191" i="1"/>
  <c r="G191" i="1"/>
  <c r="K190" i="1"/>
  <c r="I190" i="1"/>
  <c r="G190" i="1"/>
  <c r="M189" i="1"/>
  <c r="K189" i="1"/>
  <c r="I189" i="1"/>
  <c r="G189" i="1"/>
  <c r="K188" i="1"/>
  <c r="I188" i="1"/>
  <c r="G188" i="1"/>
  <c r="M187" i="1"/>
  <c r="K187" i="1"/>
  <c r="I187" i="1"/>
  <c r="G187" i="1"/>
  <c r="K186" i="1"/>
  <c r="I186" i="1"/>
  <c r="G186" i="1"/>
  <c r="M185" i="1"/>
  <c r="K185" i="1"/>
  <c r="I185" i="1"/>
  <c r="G185" i="1"/>
  <c r="K184" i="1"/>
  <c r="I184" i="1"/>
  <c r="G184" i="1"/>
  <c r="M183" i="1"/>
  <c r="K183" i="1"/>
  <c r="I183" i="1"/>
  <c r="M182" i="1"/>
  <c r="I182" i="1"/>
  <c r="K181" i="1"/>
  <c r="I181" i="1"/>
  <c r="G181" i="1"/>
  <c r="M180" i="1"/>
  <c r="K180" i="1"/>
  <c r="I180" i="1"/>
  <c r="G180" i="1"/>
  <c r="K179" i="1"/>
  <c r="I179" i="1"/>
  <c r="G179" i="1"/>
  <c r="M178" i="1"/>
  <c r="K178" i="1"/>
  <c r="I178" i="1"/>
  <c r="G178" i="1"/>
  <c r="K177" i="1"/>
  <c r="I177" i="1"/>
  <c r="G177" i="1"/>
  <c r="M176" i="1"/>
  <c r="K176" i="1"/>
  <c r="I176" i="1"/>
  <c r="G176" i="1"/>
  <c r="K175" i="1"/>
  <c r="I175" i="1"/>
  <c r="G175" i="1"/>
  <c r="M174" i="1"/>
  <c r="K174" i="1"/>
  <c r="I174" i="1"/>
  <c r="G174" i="1"/>
  <c r="K173" i="1"/>
  <c r="I173" i="1"/>
  <c r="G173" i="1"/>
  <c r="M172" i="1"/>
  <c r="K172" i="1"/>
  <c r="I172" i="1"/>
  <c r="G172" i="1"/>
  <c r="K171" i="1"/>
  <c r="I171" i="1"/>
  <c r="G171" i="1"/>
  <c r="M170" i="1"/>
  <c r="K170" i="1"/>
  <c r="I170" i="1"/>
  <c r="G170" i="1"/>
  <c r="K169" i="1"/>
  <c r="I169" i="1"/>
  <c r="G169" i="1"/>
  <c r="M168" i="1"/>
  <c r="K168" i="1"/>
  <c r="I168" i="1"/>
  <c r="G168" i="1"/>
  <c r="K167" i="1"/>
  <c r="I167" i="1"/>
  <c r="G167" i="1"/>
  <c r="M166" i="1"/>
  <c r="K166" i="1"/>
  <c r="I166" i="1"/>
  <c r="G166" i="1"/>
  <c r="K165" i="1"/>
  <c r="I165" i="1"/>
  <c r="G165" i="1"/>
  <c r="K164" i="1"/>
  <c r="I164" i="1"/>
  <c r="G164" i="1"/>
  <c r="K163" i="1"/>
  <c r="I163" i="1"/>
  <c r="K162" i="1"/>
  <c r="I162" i="1"/>
  <c r="M161" i="1"/>
  <c r="I161" i="1"/>
  <c r="K160" i="1"/>
  <c r="I160" i="1"/>
  <c r="G160" i="1"/>
  <c r="M159" i="1"/>
  <c r="K159" i="1"/>
  <c r="I159" i="1"/>
  <c r="G159" i="1"/>
  <c r="K158" i="1"/>
  <c r="I158" i="1"/>
  <c r="G158" i="1"/>
  <c r="K157" i="1"/>
  <c r="I157" i="1"/>
  <c r="G157" i="1"/>
  <c r="K156" i="1"/>
  <c r="I156" i="1"/>
  <c r="G156" i="1"/>
  <c r="M155" i="1"/>
  <c r="K155" i="1"/>
  <c r="I155" i="1"/>
  <c r="M154" i="1"/>
  <c r="I154" i="1"/>
  <c r="K153" i="1"/>
  <c r="I153" i="1"/>
  <c r="G153" i="1"/>
  <c r="K152" i="1"/>
  <c r="I152" i="1"/>
  <c r="G152" i="1"/>
  <c r="M151" i="1"/>
  <c r="K151" i="1"/>
  <c r="I151" i="1"/>
  <c r="G151" i="1"/>
  <c r="K150" i="1"/>
  <c r="I150" i="1"/>
  <c r="G150" i="1"/>
  <c r="K149" i="1"/>
  <c r="I149" i="1"/>
  <c r="G149" i="1"/>
  <c r="K148" i="1"/>
  <c r="I148" i="1"/>
  <c r="G148" i="1"/>
  <c r="M147" i="1"/>
  <c r="K147" i="1"/>
  <c r="I147" i="1"/>
  <c r="G147" i="1"/>
  <c r="K146" i="1"/>
  <c r="I146" i="1"/>
  <c r="G146" i="1"/>
  <c r="M145" i="1"/>
  <c r="K145" i="1"/>
  <c r="I145" i="1"/>
  <c r="G145" i="1"/>
  <c r="K144" i="1"/>
  <c r="I144" i="1"/>
  <c r="G144" i="1"/>
  <c r="M143" i="1"/>
  <c r="K143" i="1"/>
  <c r="I143" i="1"/>
  <c r="G143" i="1"/>
  <c r="K142" i="1"/>
  <c r="I142" i="1"/>
  <c r="G142" i="1"/>
  <c r="K141" i="1"/>
  <c r="I141" i="1"/>
  <c r="G141" i="1"/>
  <c r="M140" i="1"/>
  <c r="K140" i="1"/>
  <c r="I140" i="1"/>
  <c r="G140" i="1"/>
  <c r="K139" i="1"/>
  <c r="I139" i="1"/>
  <c r="G139" i="1"/>
  <c r="M138" i="1"/>
  <c r="K138" i="1"/>
  <c r="I138" i="1"/>
  <c r="G138" i="1"/>
  <c r="K137" i="1"/>
  <c r="I137" i="1"/>
  <c r="G137" i="1"/>
  <c r="M136" i="1"/>
  <c r="K136" i="1"/>
  <c r="I136" i="1"/>
  <c r="G136" i="1"/>
  <c r="K135" i="1"/>
  <c r="I135" i="1"/>
  <c r="G135" i="1"/>
  <c r="M134" i="1"/>
  <c r="K134" i="1"/>
  <c r="I134" i="1"/>
  <c r="G134" i="1"/>
  <c r="K133" i="1"/>
  <c r="I133" i="1"/>
  <c r="G133" i="1"/>
  <c r="M132" i="1"/>
  <c r="K132" i="1"/>
  <c r="I132" i="1"/>
  <c r="G132" i="1"/>
  <c r="K131" i="1"/>
  <c r="I131" i="1"/>
  <c r="G131" i="1"/>
  <c r="M130" i="1"/>
  <c r="K130" i="1"/>
  <c r="I130" i="1"/>
  <c r="G130" i="1"/>
  <c r="M129" i="1"/>
  <c r="K129" i="1"/>
  <c r="I129" i="1"/>
  <c r="G129" i="1"/>
  <c r="K128" i="1"/>
  <c r="I128" i="1"/>
  <c r="G128" i="1"/>
  <c r="M127" i="1"/>
  <c r="K127" i="1"/>
  <c r="I127" i="1"/>
  <c r="G127" i="1"/>
  <c r="K126" i="1"/>
  <c r="I126" i="1"/>
  <c r="G126" i="1"/>
  <c r="M125" i="1"/>
  <c r="K125" i="1"/>
  <c r="I125" i="1"/>
  <c r="G125" i="1"/>
  <c r="K124" i="1"/>
  <c r="I124" i="1"/>
  <c r="M123" i="1"/>
  <c r="I123" i="1"/>
  <c r="M122" i="1"/>
  <c r="K122" i="1"/>
  <c r="I122" i="1"/>
  <c r="G122" i="1"/>
  <c r="K121" i="1"/>
  <c r="I121" i="1"/>
  <c r="G121" i="1"/>
  <c r="G123" i="1" s="1"/>
  <c r="K120" i="1"/>
  <c r="I120" i="1"/>
  <c r="I119" i="1"/>
  <c r="K118" i="1"/>
  <c r="I118" i="1"/>
  <c r="G118" i="1"/>
  <c r="M117" i="1"/>
  <c r="K117" i="1"/>
  <c r="I117" i="1"/>
  <c r="G117" i="1"/>
  <c r="K116" i="1"/>
  <c r="I116" i="1"/>
  <c r="G116" i="1"/>
  <c r="M115" i="1"/>
  <c r="K115" i="1"/>
  <c r="I115" i="1"/>
  <c r="G115" i="1"/>
  <c r="K114" i="1"/>
  <c r="I114" i="1"/>
  <c r="G114" i="1"/>
  <c r="M113" i="1"/>
  <c r="K113" i="1"/>
  <c r="I113" i="1"/>
  <c r="G113" i="1"/>
  <c r="K112" i="1"/>
  <c r="I112" i="1"/>
  <c r="G112" i="1"/>
  <c r="M111" i="1"/>
  <c r="K111" i="1"/>
  <c r="I111" i="1"/>
  <c r="G111" i="1"/>
  <c r="K110" i="1"/>
  <c r="I110" i="1"/>
  <c r="G110" i="1"/>
  <c r="M109" i="1"/>
  <c r="K109" i="1"/>
  <c r="I109" i="1"/>
  <c r="G109" i="1"/>
  <c r="K108" i="1"/>
  <c r="I108" i="1"/>
  <c r="G108" i="1"/>
  <c r="M107" i="1"/>
  <c r="K107" i="1"/>
  <c r="I107" i="1"/>
  <c r="G107" i="1"/>
  <c r="K106" i="1"/>
  <c r="I106" i="1"/>
  <c r="G106" i="1"/>
  <c r="M105" i="1"/>
  <c r="K105" i="1"/>
  <c r="I105" i="1"/>
  <c r="K104" i="1"/>
  <c r="I104" i="1"/>
  <c r="M103" i="1"/>
  <c r="I103" i="1"/>
  <c r="M102" i="1"/>
  <c r="K102" i="1"/>
  <c r="I102" i="1"/>
  <c r="G102" i="1"/>
  <c r="K101" i="1"/>
  <c r="I101" i="1"/>
  <c r="G101" i="1"/>
  <c r="M100" i="1"/>
  <c r="K100" i="1"/>
  <c r="I100" i="1"/>
  <c r="G100" i="1"/>
  <c r="K99" i="1"/>
  <c r="I99" i="1"/>
  <c r="M98" i="1"/>
  <c r="I98" i="1"/>
  <c r="M97" i="1"/>
  <c r="K97" i="1"/>
  <c r="I97" i="1"/>
  <c r="G97" i="1"/>
  <c r="K96" i="1"/>
  <c r="I96" i="1"/>
  <c r="G96" i="1"/>
  <c r="M95" i="1"/>
  <c r="K95" i="1"/>
  <c r="I95" i="1"/>
  <c r="G95" i="1"/>
  <c r="K94" i="1"/>
  <c r="I94" i="1"/>
  <c r="G94" i="1"/>
  <c r="M93" i="1"/>
  <c r="K93" i="1"/>
  <c r="I93" i="1"/>
  <c r="G93" i="1"/>
  <c r="K92" i="1"/>
  <c r="I92" i="1"/>
  <c r="M91" i="1"/>
  <c r="I91" i="1"/>
  <c r="M90" i="1"/>
  <c r="K90" i="1"/>
  <c r="I90" i="1"/>
  <c r="G90" i="1"/>
  <c r="K89" i="1"/>
  <c r="I89" i="1"/>
  <c r="G89" i="1"/>
  <c r="M88" i="1"/>
  <c r="K88" i="1"/>
  <c r="I88" i="1"/>
  <c r="G88" i="1"/>
  <c r="K87" i="1"/>
  <c r="I87" i="1"/>
  <c r="G87" i="1"/>
  <c r="M86" i="1"/>
  <c r="K86" i="1"/>
  <c r="I86" i="1"/>
  <c r="G86" i="1"/>
  <c r="K85" i="1"/>
  <c r="I85" i="1"/>
  <c r="G85" i="1"/>
  <c r="M84" i="1"/>
  <c r="K84" i="1"/>
  <c r="I84" i="1"/>
  <c r="G84" i="1"/>
  <c r="K83" i="1"/>
  <c r="I83" i="1"/>
  <c r="G83" i="1"/>
  <c r="M82" i="1"/>
  <c r="K82" i="1"/>
  <c r="I82" i="1"/>
  <c r="G82" i="1"/>
  <c r="K81" i="1"/>
  <c r="I81" i="1"/>
  <c r="M80" i="1"/>
  <c r="K80" i="1"/>
  <c r="I80" i="1"/>
  <c r="I79" i="1"/>
  <c r="K78" i="1"/>
  <c r="I78" i="1"/>
  <c r="G78" i="1"/>
  <c r="K77" i="1"/>
  <c r="I77" i="1"/>
  <c r="G77" i="1"/>
  <c r="K76" i="1"/>
  <c r="I76" i="1"/>
  <c r="G76" i="1"/>
  <c r="M75" i="1"/>
  <c r="K75" i="1"/>
  <c r="I75" i="1"/>
  <c r="G75" i="1"/>
  <c r="I74" i="1"/>
  <c r="K73" i="1"/>
  <c r="I73" i="1"/>
  <c r="G73" i="1"/>
  <c r="G74" i="1" s="1"/>
  <c r="M72" i="1"/>
  <c r="K72" i="1"/>
  <c r="I72" i="1"/>
  <c r="K71" i="1"/>
  <c r="I71" i="1"/>
  <c r="M70" i="1"/>
  <c r="I70" i="1"/>
  <c r="M69" i="1"/>
  <c r="K69" i="1"/>
  <c r="I69" i="1"/>
  <c r="G69" i="1"/>
  <c r="K68" i="1"/>
  <c r="I68" i="1"/>
  <c r="G68" i="1"/>
  <c r="M67" i="1"/>
  <c r="K67" i="1"/>
  <c r="I67" i="1"/>
  <c r="G67" i="1"/>
  <c r="K66" i="1"/>
  <c r="I66" i="1"/>
  <c r="G66" i="1"/>
  <c r="K65" i="1"/>
  <c r="I65" i="1"/>
  <c r="G65" i="1"/>
  <c r="K64" i="1"/>
  <c r="I64" i="1"/>
  <c r="G64" i="1"/>
  <c r="K63" i="1"/>
  <c r="I63" i="1"/>
  <c r="G63" i="1"/>
  <c r="M62" i="1"/>
  <c r="K62" i="1"/>
  <c r="I62" i="1"/>
  <c r="I61" i="1"/>
  <c r="K60" i="1"/>
  <c r="I60" i="1"/>
  <c r="G60" i="1"/>
  <c r="M59" i="1"/>
  <c r="K59" i="1"/>
  <c r="I59" i="1"/>
  <c r="G59" i="1"/>
  <c r="M58" i="1"/>
  <c r="K58" i="1"/>
  <c r="I58" i="1"/>
  <c r="G58" i="1"/>
  <c r="K57" i="1"/>
  <c r="I57" i="1"/>
  <c r="M56" i="1"/>
  <c r="K56" i="1"/>
  <c r="I56" i="1"/>
  <c r="I55" i="1"/>
  <c r="K54" i="1"/>
  <c r="I54" i="1"/>
  <c r="G54" i="1"/>
  <c r="M53" i="1"/>
  <c r="K53" i="1"/>
  <c r="I53" i="1"/>
  <c r="G53" i="1"/>
  <c r="I52" i="1"/>
  <c r="J51" i="1"/>
  <c r="K51" i="1" s="1"/>
  <c r="I51" i="1"/>
  <c r="M51" i="1"/>
  <c r="G51" i="1"/>
  <c r="M50" i="1"/>
  <c r="K50" i="1"/>
  <c r="I50" i="1"/>
  <c r="G50" i="1"/>
  <c r="G52" i="1" s="1"/>
  <c r="A50" i="1"/>
  <c r="A51" i="1" s="1"/>
  <c r="A53" i="1" s="1"/>
  <c r="A54" i="1" s="1"/>
  <c r="A58" i="1" s="1"/>
  <c r="A59" i="1" s="1"/>
  <c r="A60" i="1" s="1"/>
  <c r="A63" i="1" s="1"/>
  <c r="A64" i="1" s="1"/>
  <c r="A65" i="1" s="1"/>
  <c r="A66" i="1" s="1"/>
  <c r="A67" i="1" s="1"/>
  <c r="A68" i="1" s="1"/>
  <c r="A69" i="1" s="1"/>
  <c r="A73" i="1" s="1"/>
  <c r="A75" i="1" s="1"/>
  <c r="A76" i="1" s="1"/>
  <c r="A77" i="1" s="1"/>
  <c r="A78" i="1" s="1"/>
  <c r="A82" i="1" s="1"/>
  <c r="A83" i="1" s="1"/>
  <c r="A84" i="1" s="1"/>
  <c r="A85" i="1" s="1"/>
  <c r="A86" i="1" s="1"/>
  <c r="A87" i="1" s="1"/>
  <c r="A88" i="1" s="1"/>
  <c r="A89" i="1" s="1"/>
  <c r="A90" i="1" s="1"/>
  <c r="A93" i="1" s="1"/>
  <c r="A94" i="1" s="1"/>
  <c r="A95" i="1" s="1"/>
  <c r="A96" i="1" s="1"/>
  <c r="A97" i="1" s="1"/>
  <c r="A100" i="1" s="1"/>
  <c r="A101" i="1" s="1"/>
  <c r="A102" i="1" s="1"/>
  <c r="A106" i="1" s="1"/>
  <c r="A107" i="1" s="1"/>
  <c r="A108" i="1" s="1"/>
  <c r="A109" i="1" s="1"/>
  <c r="A110" i="1" s="1"/>
  <c r="A111" i="1" s="1"/>
  <c r="A112" i="1" s="1"/>
  <c r="A113" i="1" s="1"/>
  <c r="A114" i="1" s="1"/>
  <c r="A115" i="1" s="1"/>
  <c r="A116" i="1" s="1"/>
  <c r="A117" i="1" s="1"/>
  <c r="A118" i="1" s="1"/>
  <c r="A121" i="1" s="1"/>
  <c r="A122"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6" i="1" s="1"/>
  <c r="A157" i="1" s="1"/>
  <c r="A158" i="1" s="1"/>
  <c r="A159" i="1" s="1"/>
  <c r="A160" i="1" s="1"/>
  <c r="A164" i="1" s="1"/>
  <c r="A165" i="1" s="1"/>
  <c r="A166" i="1" s="1"/>
  <c r="A167" i="1" s="1"/>
  <c r="A168" i="1" s="1"/>
  <c r="A169" i="1" s="1"/>
  <c r="A170" i="1" s="1"/>
  <c r="A171" i="1" s="1"/>
  <c r="A172" i="1" s="1"/>
  <c r="A173" i="1" s="1"/>
  <c r="A174" i="1" s="1"/>
  <c r="A175" i="1" s="1"/>
  <c r="A176" i="1" s="1"/>
  <c r="A177" i="1" s="1"/>
  <c r="A178" i="1" s="1"/>
  <c r="A179" i="1" s="1"/>
  <c r="A180" i="1" s="1"/>
  <c r="A181" i="1" s="1"/>
  <c r="A184" i="1" s="1"/>
  <c r="A185" i="1" s="1"/>
  <c r="A186" i="1" s="1"/>
  <c r="A187" i="1" s="1"/>
  <c r="A188" i="1" s="1"/>
  <c r="A189" i="1" s="1"/>
  <c r="A190" i="1" s="1"/>
  <c r="A191" i="1" s="1"/>
  <c r="A192" i="1" s="1"/>
  <c r="A193" i="1" s="1"/>
  <c r="A194" i="1" s="1"/>
  <c r="A195" i="1" s="1"/>
  <c r="A196" i="1" s="1"/>
  <c r="A197" i="1" s="1"/>
  <c r="A198" i="1" s="1"/>
  <c r="A199" i="1" s="1"/>
  <c r="A200" i="1" s="1"/>
  <c r="A201" i="1" s="1"/>
  <c r="A202" i="1" s="1"/>
  <c r="A205" i="1" s="1"/>
  <c r="A206" i="1" s="1"/>
  <c r="A207" i="1" s="1"/>
  <c r="A208" i="1" s="1"/>
  <c r="A209" i="1" s="1"/>
  <c r="A210" i="1" s="1"/>
  <c r="A211" i="1" s="1"/>
  <c r="A212" i="1" s="1"/>
  <c r="A213" i="1" s="1"/>
  <c r="A214" i="1" s="1"/>
  <c r="A215" i="1" s="1"/>
  <c r="A216" i="1" s="1"/>
  <c r="A217" i="1" s="1"/>
  <c r="A218" i="1" s="1"/>
  <c r="M49" i="1"/>
  <c r="K49" i="1"/>
  <c r="I49" i="1"/>
  <c r="I48" i="1"/>
  <c r="M47" i="1"/>
  <c r="J47" i="1"/>
  <c r="I47" i="1"/>
  <c r="E47" i="1"/>
  <c r="M46" i="1"/>
  <c r="K46" i="1"/>
  <c r="I46" i="1"/>
  <c r="G46" i="1"/>
  <c r="K45" i="1"/>
  <c r="I45" i="1"/>
  <c r="K44" i="1"/>
  <c r="I44" i="1"/>
  <c r="I43" i="1"/>
  <c r="K42" i="1"/>
  <c r="I42" i="1"/>
  <c r="G42" i="1"/>
  <c r="M41" i="1"/>
  <c r="K41" i="1"/>
  <c r="I41" i="1"/>
  <c r="G41" i="1"/>
  <c r="K40" i="1"/>
  <c r="I40" i="1"/>
  <c r="K39" i="1"/>
  <c r="I39" i="1"/>
  <c r="I38" i="1"/>
  <c r="M37" i="1"/>
  <c r="K37" i="1"/>
  <c r="I37" i="1"/>
  <c r="G37" i="1"/>
  <c r="K36" i="1"/>
  <c r="I36" i="1"/>
  <c r="G36" i="1"/>
  <c r="M35" i="1"/>
  <c r="J35" i="1"/>
  <c r="I35" i="1"/>
  <c r="G35" i="1"/>
  <c r="K34" i="1"/>
  <c r="I34" i="1"/>
  <c r="G34" i="1"/>
  <c r="M33" i="1"/>
  <c r="K33" i="1"/>
  <c r="I33" i="1"/>
  <c r="G33" i="1"/>
  <c r="K32" i="1"/>
  <c r="I32" i="1"/>
  <c r="M31" i="1"/>
  <c r="M30" i="1"/>
  <c r="J30" i="1"/>
  <c r="I30" i="1"/>
  <c r="G30" i="1"/>
  <c r="K29" i="1"/>
  <c r="I29" i="1"/>
  <c r="G29" i="1"/>
  <c r="K28" i="1"/>
  <c r="I28" i="1"/>
  <c r="M27" i="1"/>
  <c r="K27" i="1"/>
  <c r="I27" i="1"/>
  <c r="M26" i="1"/>
  <c r="K25" i="1"/>
  <c r="I25" i="1"/>
  <c r="G25" i="1"/>
  <c r="K24" i="1"/>
  <c r="I24" i="1"/>
  <c r="G24" i="1"/>
  <c r="K23" i="1"/>
  <c r="I23" i="1"/>
  <c r="G23" i="1"/>
  <c r="M22" i="1"/>
  <c r="K21" i="1"/>
  <c r="I21" i="1"/>
  <c r="G21" i="1"/>
  <c r="M20" i="1"/>
  <c r="J20" i="1"/>
  <c r="I20" i="1"/>
  <c r="G20" i="1"/>
  <c r="M19" i="1"/>
  <c r="J19" i="1"/>
  <c r="K19" i="1" s="1"/>
  <c r="I19" i="1"/>
  <c r="G19" i="1"/>
  <c r="K18" i="1"/>
  <c r="I18" i="1"/>
  <c r="M16" i="1"/>
  <c r="K16" i="1"/>
  <c r="I16" i="1"/>
  <c r="G16" i="1"/>
  <c r="M15" i="1"/>
  <c r="K15" i="1"/>
  <c r="I15" i="1"/>
  <c r="G15" i="1"/>
  <c r="K14" i="1"/>
  <c r="I14" i="1"/>
  <c r="G14" i="1"/>
  <c r="M13" i="1"/>
  <c r="K13" i="1"/>
  <c r="I13" i="1"/>
  <c r="G13" i="1"/>
  <c r="M12" i="1"/>
  <c r="K12" i="1"/>
  <c r="I12" i="1"/>
  <c r="M11" i="1"/>
  <c r="K11" i="1"/>
  <c r="I11" i="1"/>
  <c r="M10" i="1"/>
  <c r="K10" i="1"/>
  <c r="I10" i="1"/>
  <c r="C8" i="1"/>
  <c r="K35" i="1" l="1"/>
  <c r="I319" i="1"/>
  <c r="G17" i="1"/>
  <c r="G22" i="1"/>
  <c r="G55" i="1"/>
  <c r="G26" i="1"/>
  <c r="G70" i="1"/>
  <c r="G31" i="1"/>
  <c r="G43" i="1"/>
  <c r="G79" i="1"/>
  <c r="G91" i="1"/>
  <c r="G161" i="1"/>
  <c r="G38" i="1"/>
  <c r="G119" i="1"/>
  <c r="K20" i="1"/>
  <c r="K30" i="1"/>
  <c r="K47" i="1"/>
  <c r="G61" i="1"/>
  <c r="G98" i="1"/>
  <c r="G103" i="1"/>
  <c r="M14" i="1"/>
  <c r="M17" i="1"/>
  <c r="M23" i="1"/>
  <c r="M25" i="1"/>
  <c r="M29" i="1"/>
  <c r="M34" i="1"/>
  <c r="M39" i="1"/>
  <c r="M48" i="1"/>
  <c r="M52" i="1"/>
  <c r="M54" i="1"/>
  <c r="M55" i="1"/>
  <c r="M71" i="1"/>
  <c r="M76" i="1"/>
  <c r="M60" i="1"/>
  <c r="M61" i="1"/>
  <c r="M63" i="1"/>
  <c r="M68" i="1"/>
  <c r="I320" i="1"/>
  <c r="I321" i="1" s="1"/>
  <c r="M18" i="1"/>
  <c r="M21" i="1"/>
  <c r="M24" i="1"/>
  <c r="M28" i="1"/>
  <c r="M32" i="1"/>
  <c r="M36" i="1"/>
  <c r="M38" i="1"/>
  <c r="M40" i="1"/>
  <c r="M42" i="1"/>
  <c r="M43" i="1"/>
  <c r="M44" i="1"/>
  <c r="M45" i="1"/>
  <c r="G47" i="1"/>
  <c r="G48" i="1" s="1"/>
  <c r="M57" i="1"/>
  <c r="M64" i="1"/>
  <c r="M73" i="1"/>
  <c r="M74" i="1"/>
  <c r="M66" i="1"/>
  <c r="M77" i="1"/>
  <c r="M78" i="1"/>
  <c r="M79" i="1"/>
  <c r="M83" i="1"/>
  <c r="M87" i="1"/>
  <c r="M92" i="1"/>
  <c r="M96" i="1"/>
  <c r="M104" i="1"/>
  <c r="M108" i="1"/>
  <c r="M112" i="1"/>
  <c r="M116" i="1"/>
  <c r="M120" i="1"/>
  <c r="M124" i="1"/>
  <c r="M126" i="1"/>
  <c r="M81" i="1"/>
  <c r="M85" i="1"/>
  <c r="M89" i="1"/>
  <c r="M94" i="1"/>
  <c r="M99" i="1"/>
  <c r="M101" i="1"/>
  <c r="M106" i="1"/>
  <c r="M110" i="1"/>
  <c r="M114" i="1"/>
  <c r="M118" i="1"/>
  <c r="M119" i="1"/>
  <c r="G154" i="1"/>
  <c r="M128" i="1"/>
  <c r="M142" i="1"/>
  <c r="M131" i="1"/>
  <c r="M135" i="1"/>
  <c r="M137" i="1"/>
  <c r="M141" i="1"/>
  <c r="M146" i="1"/>
  <c r="M149" i="1"/>
  <c r="M133" i="1"/>
  <c r="M139" i="1"/>
  <c r="M144" i="1"/>
  <c r="M148" i="1"/>
  <c r="M157" i="1"/>
  <c r="M162" i="1"/>
  <c r="M171" i="1"/>
  <c r="M152" i="1"/>
  <c r="M156" i="1"/>
  <c r="M160" i="1"/>
  <c r="G182" i="1"/>
  <c r="M164" i="1"/>
  <c r="M158" i="1"/>
  <c r="M163" i="1"/>
  <c r="M165" i="1"/>
  <c r="M167" i="1"/>
  <c r="M169" i="1"/>
  <c r="M179" i="1"/>
  <c r="G203" i="1"/>
  <c r="M186" i="1"/>
  <c r="M194" i="1"/>
  <c r="M202" i="1"/>
  <c r="G219" i="1"/>
  <c r="M231" i="1"/>
  <c r="M203" i="1"/>
  <c r="M205" i="1"/>
  <c r="M213" i="1"/>
  <c r="M175" i="1"/>
  <c r="M190" i="1"/>
  <c r="M198" i="1"/>
  <c r="M173" i="1"/>
  <c r="M209" i="1"/>
  <c r="M217" i="1"/>
  <c r="M248" i="1"/>
  <c r="M238" i="1"/>
  <c r="M245" i="1"/>
  <c r="M226" i="1"/>
  <c r="M230" i="1"/>
  <c r="M235" i="1"/>
  <c r="M242" i="1"/>
  <c r="M177" i="1"/>
  <c r="M181" i="1"/>
  <c r="M184" i="1"/>
  <c r="M188" i="1"/>
  <c r="M192" i="1"/>
  <c r="M196" i="1"/>
  <c r="M200" i="1"/>
  <c r="M207" i="1"/>
  <c r="M211" i="1"/>
  <c r="M215" i="1"/>
  <c r="M220" i="1"/>
  <c r="M251" i="1"/>
  <c r="M254" i="1"/>
  <c r="M291" i="1"/>
  <c r="M228" i="1"/>
  <c r="M233" i="1"/>
  <c r="M237" i="1"/>
  <c r="M240" i="1"/>
  <c r="M244" i="1"/>
  <c r="M246" i="1"/>
  <c r="M250" i="1"/>
  <c r="M278" i="1"/>
  <c r="M275" i="1"/>
  <c r="M277" i="1"/>
  <c r="M284" i="1"/>
  <c r="M288" i="1"/>
  <c r="M274" i="1"/>
  <c r="M276" i="1"/>
  <c r="M256" i="1"/>
  <c r="M257" i="1"/>
  <c r="M258" i="1"/>
  <c r="M259" i="1"/>
  <c r="M260" i="1"/>
  <c r="M261" i="1"/>
  <c r="M262" i="1"/>
  <c r="M263" i="1"/>
  <c r="M264" i="1"/>
  <c r="M265" i="1"/>
  <c r="M266" i="1"/>
  <c r="M267" i="1"/>
  <c r="M268" i="1"/>
  <c r="M269" i="1"/>
  <c r="M270" i="1"/>
  <c r="M279" i="1"/>
  <c r="M280" i="1"/>
  <c r="M314" i="1"/>
  <c r="M281" i="1"/>
  <c r="M285" i="1"/>
  <c r="M289" i="1"/>
  <c r="M282" i="1"/>
  <c r="M286" i="1"/>
  <c r="M290" i="1"/>
  <c r="M283" i="1"/>
  <c r="M287" i="1"/>
  <c r="M303" i="1"/>
  <c r="M292" i="1"/>
  <c r="M293" i="1"/>
  <c r="M294" i="1"/>
  <c r="M295" i="1"/>
  <c r="M296" i="1"/>
  <c r="M297" i="1"/>
  <c r="M298" i="1"/>
  <c r="M299" i="1"/>
  <c r="M302" i="1"/>
  <c r="M304" i="1"/>
  <c r="M305" i="1"/>
  <c r="K319" i="1" l="1"/>
  <c r="K320" i="1" s="1"/>
  <c r="K321" i="1" s="1"/>
  <c r="G319" i="1"/>
  <c r="M121" i="1"/>
  <c r="M65" i="1"/>
  <c r="M153" i="1"/>
  <c r="M150" i="1"/>
  <c r="M319" i="1" l="1"/>
  <c r="M320" i="1" s="1"/>
  <c r="M321" i="1" s="1"/>
  <c r="G320" i="1"/>
  <c r="G321" i="1" s="1"/>
  <c r="I322" i="1" l="1"/>
  <c r="K323" i="1"/>
</calcChain>
</file>

<file path=xl/sharedStrings.xml><?xml version="1.0" encoding="utf-8"?>
<sst xmlns="http://schemas.openxmlformats.org/spreadsheetml/2006/main" count="836" uniqueCount="476">
  <si>
    <t>CONSTRUCCION DE GAZAS PARA IMPLEMENTAR EL TREBOL EN LA INTERSECCION DE LA AV. COLÓN Y LA AV. HOMERO</t>
  </si>
  <si>
    <t>Licitación No. DOPM-10-2017</t>
  </si>
  <si>
    <t>Contrato No. 096/2017</t>
  </si>
  <si>
    <t>16 MAR-14 ABRIL</t>
  </si>
  <si>
    <t>FINIQUITO</t>
  </si>
  <si>
    <t>Est.  No.</t>
  </si>
  <si>
    <t>14 CONVENIO</t>
  </si>
  <si>
    <t>14 FINIQUITO</t>
  </si>
  <si>
    <t>OBRA EJECUTADA</t>
  </si>
  <si>
    <t>No.</t>
  </si>
  <si>
    <t>ESPECIFICACIÓN</t>
  </si>
  <si>
    <t>CONCEPTO</t>
  </si>
  <si>
    <t>UNIDAD</t>
  </si>
  <si>
    <t>VOLUMEN</t>
  </si>
  <si>
    <t>PRECIO UNITARIO</t>
  </si>
  <si>
    <t>IMPORTE</t>
  </si>
  <si>
    <t>CATIDAD</t>
  </si>
  <si>
    <t>TOTAL</t>
  </si>
  <si>
    <t>OBRAS PRELIMINARES</t>
  </si>
  <si>
    <t>DESMANTELAMIENTOS</t>
  </si>
  <si>
    <t>E.P. 25</t>
  </si>
  <si>
    <t xml:space="preserve"> DESMANTELAMIENTO DE SEÑALAMIENTO VERTICAL TIPO BANDERA Y DOBLE BANDERA CON SEMÁFORO , CON RECUPERACIÓN DEL MATERIAL Y SU TRASLADO AL ALMACEN QUE INDIQUE LA SUPERVISION. INCLUYE: MATERIALES, MANO DE OBRA, HERRAMIENTA, TRASLADOS, EQUIPO Y TODO LO NECESARIO PARA SU CORRECTA EJECUCIÓN. POR UNIDAD DE OBRA TERMINADA.</t>
  </si>
  <si>
    <t>pza</t>
  </si>
  <si>
    <t>E.P. 26</t>
  </si>
  <si>
    <t>DESMANTELAMIENTO DE SEÑALAMIENTO VIAL; SEÑALES RESTRICTIVAS, PREVENTIVAS E INFORMATIVAS CON RECUPERACIÓN DEL MATERIAL Y SU TRASLADO AL ALMACEN QUE INDIQUE LA SUPERVISION. INCLUYE: MATERIALES, MANO DE OBRA, HERRAMIENTA, TRASLADOS, EQUIPO Y TODO LO NECESARIO PARA SU CORRECTA EJECUCIÓN. POR UNIDAD DE OBRA TERMINADA.</t>
  </si>
  <si>
    <t>047-X-01-C)2)</t>
  </si>
  <si>
    <t>DEMOLICION  DE BASAMENTO DE ESTATUAS DE CONCRETO HIDRAULICO REFORZADO, INCLUYE RETIRO DEL MATERIAL PRODUCTO DE LA DEMOLICION, AL LUGAR QUE ELIJA EL CONTRATISTA</t>
  </si>
  <si>
    <t>m3</t>
  </si>
  <si>
    <t>E.P. 27</t>
  </si>
  <si>
    <t xml:space="preserve">DESMANTELAMIENTO ,RETIRO ALMACENAJE Y REINSTALACION DE ESTATUAS DE MATERIAL METALICO HASTA 10 M DE ALTURA , INCLUYENDO DEMONTAJE,TRASLADO AL LUGAR QUE INDIQUE LA SUPERVISION, INCLUYE CARGAS, IZAJES, TRASLADOS, EQUIPO NECESARIO PARA SU TRASLADO, DESCARGA EN EL LUGAR DE RECEPCION, TIEMPOS DE LOS VEHICULOS UTILIZADOS </t>
  </si>
  <si>
    <t>DEMOLICIONES</t>
  </si>
  <si>
    <t>047-X-01-C)1)</t>
  </si>
  <si>
    <t xml:space="preserve"> DEMOLICIONES, POR UNIDAD DE OBRA TERMINADA DE CONCRETO HIDRÁULICO: SIMPLE. INCLUYE: MATERIALES, MANO DE OBRA, HERRAMIENTA, EQUIPO, ACARREOS, RETIRO DE ESCOMBRO FUERA DE LA OBRA Y TODO LO NECESARIO PARA SU CORRECTA REALIZACIÓN.</t>
  </si>
  <si>
    <t>DEMOLICIONES, POR UNIDAD DE OBRA TERMINADA DE CONCRETO HIDRÁULICO: REFORZADO. INCLUYE: MATERIALES, MANO DE OBRA, HERRAMIENTA, EQUIPO, ACARREOS, RETIRO DE ESCOMBRO FUERA DE LA OBRA Y TODO LO NECESARIO PARA SU CORRECTA REALIZACIÓN.</t>
  </si>
  <si>
    <t>047-X-01-C)3)</t>
  </si>
  <si>
    <t xml:space="preserve"> DEMOLICIONES, POR UNIDAD DE OBRA TERMINADA: DE CARPETA ASFÁLTICA. INCLUYE: MAQUINARIA, HERRAMIENTA, MANO DE OBRA, ACARREOS, RETIRO DEL ESCOMBRO FUERA DE LA OBRA Y TODO LO NECESARIO PARA SU CORRECTA EJECUCIÓN.</t>
  </si>
  <si>
    <t>RETIROS</t>
  </si>
  <si>
    <t>E.P. 28</t>
  </si>
  <si>
    <t>DESMANTELAMIENTO DE LUMINARIA Y POSTE DE ALUMBRADO PÚBLICO, CON RECUPERACIÓN DEL MATERIAL Y SU TRASLADO A DONDE LO INDIQUE LA DEPENDENCIA POR UNIDAD DE OBRA TERMINADA. INCLUYE: MATERIALES, MANO DE OBRA, HERRAMIENTA Y EQUIPO, TRASLADOS Y TODO LO NECESARIO PARA SU CORRECTA EJECUCIÓN.</t>
  </si>
  <si>
    <t>E.P. 29</t>
  </si>
  <si>
    <t>RETIRO DE ARBOLES DE CUALQUIER ALTURA CON RECUPERACION PARA SU ENTREGA AL DEPARTAMENTO DE PARQUES Y JARDINES DEL MUNICIPIO DE CHIHUAHUA , TRASLADO ADONDE LO INDIQUE LA SUPERVISIÓN DE LA DOPM, INCLUYE DESENRAICE, PROTECCION DE LA RAIZ CARGA, ACARREOS,  DESCARGA Y TODO LO NECESARIO PARA SU CORRECTA EJECUCION P.U.O.T.</t>
  </si>
  <si>
    <t>E.P. 30</t>
  </si>
  <si>
    <t xml:space="preserve">DESMANTELAMIENTO DE PARAPETO METALICO DE RAMPAS DEL PASO SUPERIOR EXISTENTE </t>
  </si>
  <si>
    <t>m</t>
  </si>
  <si>
    <t>TERRACERÍAS</t>
  </si>
  <si>
    <t>009-D</t>
  </si>
  <si>
    <t xml:space="preserve"> CORTES</t>
  </si>
  <si>
    <t>009-C-06-a)2)</t>
  </si>
  <si>
    <t xml:space="preserve">         EXCAVACIONES, POR UNIDAD DE OBRA TERMINADA EN CORTES Y ADICIONALES ABAJO DE LA SUBRASANTE: EN DESPLANTE DE MUROS MECÁNICAMENTE ESTABILIZADOS Y ACCESOS. INCLUYE: RETIRO DEL MATERIAL AL BANCO QUE ELIJA EL CONTRATISTA, MAQUINARIA, MANO DE OBRA Y TODO LO NECESARIO PARA SU CORRECTA EJECUCIÓN.</t>
  </si>
  <si>
    <t>009-D-04-b)</t>
  </si>
  <si>
    <t xml:space="preserve">         EXCAVACIONES ,POR UNIDAD DE OBRA TERMINADA,EN CORTES Y ADICIONALES DEBAJO DE LA SUBRASANTE :CUANDO EL MATERIAL SE DESPERDICIE, INCLUYE RETIRO DEL MATERIAL FUERA DE LA OBRA.</t>
  </si>
  <si>
    <t>009-F</t>
  </si>
  <si>
    <t xml:space="preserve"> TERRAPLENES</t>
  </si>
  <si>
    <t>009-C-06-a)1)</t>
  </si>
  <si>
    <t>COMPACTACIÓN POR UNIDAD DE OBRA TERMINADA: DEL TERRENO NATURAL EN EL ÁREA DE DESPLANTE DE LOS TERRAPLENES PARA NOVENTA PORCIENTO (90%). INCLUYE: MAQUINARIA, MANO DE OBRA Y TODO LO NECESARIO PARA SU CORRECTA EJECUCIÓN.</t>
  </si>
  <si>
    <t>009-F-11-a)2)</t>
  </si>
  <si>
    <t>FORMACIÓN Y COMPACTACIÓN POR UNIDAD DE OBRA TERMINADA: DE TERRAPLENES  PARA NOVENTA POR CIENTO (90%), CON MATERIAL DEL BANCO INDICADO EN LA LICITACIÓN, CON CALIDAD PARA TERRAPLENES, FORMADO EN CAPAS HUMECTADAS DE 30 CMS. DE ESPESOR  . INCLUYE: MATERIALES, ACARREOS, MANO DE OBRA, HERRAMIENTA Y TODO LO NECESARIO PARA SU CORRECTA EJECUCIÓN.</t>
  </si>
  <si>
    <t>FORMACIÓN Y COMPACTACIÓN POR UNIDAD DE OBRA TERMINADA: DE TERRAPLENES CONTENIDOS DENTRO DE RAMPAS DE TIERRA ARMADA (INCISO 3.01.01.005-H.11): PARA UN GRADO DE COMPACTACION DEL 95% DE SU PVSM SEGÚN LA PRUEBA PROCTOR ESTÁNDAR, CON MATERIAL PRODUCTO DE BANCO TAMAÑO MÁXIMO DE 3", INCLUYE EL SUMINISTRO DEL MATERIAL, HUMECTACION Y TODAS LAS MANIOBRAS Y ACARREOS NECESARIOS PARA SU EJECUCION, EN CAPAS NO MAYORES DE 20 CM.</t>
  </si>
  <si>
    <t>009-F14-d)2)</t>
  </si>
  <si>
    <t xml:space="preserve">         MEZCLADO, TENDIDO Y COMPACTACIÓN DE LA CAPA SUBRASANTE FORMADA CON MATERIAL HUMECTADO CALIDAD SUBRASANTE DEL BANCO QUE ELIJA EL CONTRATISTA, POR UNIDAD DE OBRA TERMINADA: DE LA ELEVACIÓN DE LA SUBRASANTE EN CORTES Y/O TERRAPLENES EXISTENTES PARA NOVENTA Y CINCO POR CIENTO (95 %). INCLUYE: MATERIALES, ACARREOS, MANO DE OBRA, HERRAMIENTA Y TODO LO NECESARIO PARA SU CORRECTA EJECUCIÓN.</t>
  </si>
  <si>
    <t>047-D-02.a)</t>
  </si>
  <si>
    <t xml:space="preserve">         RELLENO PARA BANQUETAS FORMADO EN CAPAS DE 20 CMS. DE ESPESOR COMPACTADAS AL 90% CON MATERIAL DEL BANCO QUE ELIJA EL CONTRATISTA, POR UNIDAD DE OBRA TERMINADA. INCLUYE: MATERIALES, MANO DE OBRA, HERRAMIENTA Y TODO LO NECESARIO PARA SU CORRECTA EJECUCIÓN.</t>
  </si>
  <si>
    <t>ESTRUCTURAS Y OBRAS DE DRENAJE</t>
  </si>
  <si>
    <t>EXCAVACIÓN Y RELLENO PARA ESTRUCTURAS</t>
  </si>
  <si>
    <t>047-C-02-h)</t>
  </si>
  <si>
    <t>EXCAVACIONES PARA ESTRUCTURAS,  A CUALQUIER PROFUNDIDAD EXCAVADO, POR UNIDAD DE OBRA TERMINADA, CUALESQUIERA QUE SEAN CLASIFICACIÓN Y PROFUNDIDAD. INCLUYE: RETIRO DEL MATERIAL AL BANCO INDICADO EN LA LICITACIÓN,AFINES, MAQUINARIA, HERRAMIENTA, MANO DE OBRA Y TODO LO NECESARIO PARA SU CORRECTA REALIZACIÓN.</t>
  </si>
  <si>
    <t>047-D-.02.c)</t>
  </si>
  <si>
    <t>RELLENOS DE EXCAVACIONES PARA ESTRUCTURAS FORMADO CON MATERIAL DEL BANCO QUE ELIJA EL CONTRATISTA  EN CAPAS DE 20 CMS. DE ESPESOR, CON TMA 2 1/2", PARA NOVENTA POR CIENTO (90%) POR UNIDAD DE OBRA TERMINADA. INCLUYE: MATERIAL ,HUMECTADO, MAQUINARIA, EQUIPO, MANO DE OBRA Y TODO LO NECESARIO PARA SU CORRECTA REALIZACIÓN.</t>
  </si>
  <si>
    <t>SUBESTRUCTURA</t>
  </si>
  <si>
    <t>CONCRETO HIDRÁULICO</t>
  </si>
  <si>
    <t>047-G-11.f)2)</t>
  </si>
  <si>
    <t>CONCRETO HIDRÁULICO, POR UNIDAD DE OBRA TERMINADA: SIMPLE COLADO EN SECO: DE F'C=150 KG/CM2, ACABADO A VUELTA DE PLANA UTILIZADO EN PLANTILLA. INCLUYE: SUMINISTRO Y COLOCACIÓN, DESPERDICIOS, CURADO, MANO DE OBRA, HERRAMIENTA, Y TODO LO NECESARIO PARA SU CORRECTA EJECUCIÓN.</t>
  </si>
  <si>
    <t>047-G.11.a)28)</t>
  </si>
  <si>
    <t>CONCRETO HIDRÁULICO, POR UNIDAD DE OBRA TERMINADA: SIMPLE COLADO EN SECO: DE F'C=250 KG/CM2, ACABADO APARENTE, UTILIZADO EN  ESTRIBOS   Y ALEROS. INCLUYE: SUMINISTRO Y COLOCACIÓN, DESPERDICIOS, CIMBRA, MATERIALES, MANO DE OBRA, HERRAMIENTA, CURADO, VIBRADO Y TODO LO NECESARIO PARA SU CORRECTA EJECUCIÓN.</t>
  </si>
  <si>
    <t>ACERO PARA CONCRETO HIDRÁULICO</t>
  </si>
  <si>
    <t>047-H-04-a)2)a)1</t>
  </si>
  <si>
    <t>SUMINISTRO DE ACERO DE REFUERZO CON LÍMITE ELÁSTICO MAYOR O IGUAL A 4200 KG/CM2 PARA UTILIZARSE EN CUALQUIER ELEMENTO ESTRUCTURAL, PUESTO EN OBRA POR UNIDAD DE OBRA TERMINADA.</t>
  </si>
  <si>
    <t>kg</t>
  </si>
  <si>
    <t>047-H-04-a)2)a)2</t>
  </si>
  <si>
    <t>HABILITADO Y COLOCACIÓN DE ACERO DE REFUERZO FY= 4200KG/CM2 A BASE DE VARILLAS CORRUGADAS DE  CONUN RANGO DE  1" A 3/8”, P.U.O.T. A UTILIZARSE EN CUALQUIER ELEMENTO ESTRUCTURAL INCLUYE: MANO DE OBRA, HERRAMIENTA Y EQUIPO, ALAMBRE RECOCIDO, SILLETAS, AMARRES, TRASLAPES, DESPERDICIOS, ACARREOS Y TODO LO NECESARIO PARA SU CORRECTA EJECUCIÓN. POR UNIDAD DE OBRA TERMINADA.</t>
  </si>
  <si>
    <t>MUROS MECÁNICAMENTE ESTABILIZADOS</t>
  </si>
  <si>
    <t>047-Y-25</t>
  </si>
  <si>
    <t>MURO MECÁNICAMENTE ESTABILIZADO, DE PATENTE POR UNIDAD DE OBRA TERMINADA: INCLUYE: MATERIALES, MANO DE OBRA, PATENTE, PROYECTO Y TODO LO NECESARIO PARA SU CORRECTA INSTALACIÓN.</t>
  </si>
  <si>
    <t>m2</t>
  </si>
  <si>
    <t>047-Y-25-1</t>
  </si>
  <si>
    <t>CONCRETO HIDRÁULICO, POR UNIDAD DE OBRA TERMINADA: SIMPLE COLADO EN SECO: DE F'C=250 KG/CM2, ACABADO APARENTE, UTILIZADO EN REMATE DE MURO MECANICAMENTE ESTABILIZADO INCLUYE: SUMINISTRO Y COLOCACIÓN, DESPERDICIOS, CIMBRA, MATERIALES, MANO DE OBRA, HERRAMIENTA, CURADO, VIBRADO Y TODO LO NECESARIO PARA SU CORRECTA EJECUCIÓN.</t>
  </si>
  <si>
    <t>SUPERESTRUCTURA:</t>
  </si>
  <si>
    <t>CONCRETO SUPERESTRUCTURA</t>
  </si>
  <si>
    <t>047-G-11.d)4)</t>
  </si>
  <si>
    <t>CONCRETO HIDRÁULICO, POR UNIDAD DE OBRA TERMINADA: SIMPLE COLADO EN SECO: DE F'C=250 KG/CM2, UTILIZADO EN LOSA SUPERIOR . INCLUYE: SUMINISTRO Y COLOCACIÓN, DESPERDICIOS, CIMBRA DE CONTACTO APARENTE,OBRA FALSA MATERIALES,BOMBEO, MANO DE OBRA, HERRAMIENTA, CURADO, VIBRADO,DESPERDICIOS Y TODO LO NECESARIO PARA SU CORRECTA EJECUCIÓN.</t>
  </si>
  <si>
    <t>S/N</t>
  </si>
  <si>
    <t>SUMINISTRO Y COLOCACION DE SONOTUBO DE 10" DE DIAMETRO PARA ALIGERAR LOSA. INCLUYE,MATERIALES,FIJACIONES,TAPONES, HERRAMIENTA, EQUIPO,MANO DE OBRA, ELEVACIONES, DESPERDICIOS Y TODO LO NECESARIO PARA SU CORRECTA EJECUCION. P.U.O.T.</t>
  </si>
  <si>
    <t>047-G.12.b)3)e)</t>
  </si>
  <si>
    <t xml:space="preserve">JUNTAS DE DILATACIÓN, POR UNIDAD DE OBRA TERMINADA: METÁLICAS: JUNTA MEX-T 50. INCLUYE: SUMINISTRO, COLOCACIÓN, MANO DE OBRA, HERRAMIENTA Y TODO LO NECESARIO PARA SU CORRECTA EJECUCIÓN. POR UNIDAD DE OBRA TERMINADA </t>
  </si>
  <si>
    <t>TRABAJOS DIVERSOS</t>
  </si>
  <si>
    <t>047-G-11-f)2)</t>
  </si>
  <si>
    <t xml:space="preserve">SUMINISTRO Y COLOCACIÓN DE CONCRETO HIDRAULICO PREMEZCLADO, POR UNIDAD DE OBRA TERMINADA, SIMPLE, COLADO EN SECO DE F'C= 150 KG/CM2, UTILIZADO EN BANQUETAS DE 8 CM DE ESPESOR SEGÚN PROYECTO. INCLUYE: PROTECCIÓN DE PARAMENTOS, CORTE DE MÓDULOS DE 1.50 M CON CORTADORA DE DISCO, CIMBRA, COLADO, VIBRADO, CURADO, DESCIMBRA, MATERIALES, MANO DE OBRA, CONSUMIBLES, HERRAMIENTA, EQUIPO, Y TODO LO NECESARIO PARA SU CORRECTA EJECUCIÓN. </t>
  </si>
  <si>
    <t>047-Y-02-b) 6)</t>
  </si>
  <si>
    <t>CONSTRUCCIÓN DE GUARNICIONES DE CONCRETO HIDRÁULICO SIMPLE, COLADAS EN EL LUGAR, DE F'C= 200 KG/CM2, DE 846  CM2 DE SECCIÓN, SEGÚN PROYECTO (TRAPEZOIDAL). INCLUYE: MATERIALES, DESPERDICIOS, CIMBRA METÁLICA, DESCIMBRADO, JUNTAS, SELLADO DE JUNTAS CON MATERIAL SONOMERIC 1 O SIMILAR EN CALIDAD, VIBRADO, CURADO, MANO DE OBRA, HERRAMIENTA Y TODO LO NECESARIO PARA SU CORRECTA EJECUCIÓN POR UNIDAD DE OBRA TERMINADA.</t>
  </si>
  <si>
    <t>047-Y-12) c)</t>
  </si>
  <si>
    <t xml:space="preserve"> PARAPETO METÁLICO PARA CALZADA, POR UNIDAD DE OBRA TERMINADA: TIPO T-34.3.1. A BASE DE TUBO DE 3" CED. 40 Y PLACAS DE ACERO DE   1/2" Y 3/8" DE ESPESOR. INCLUYE: MATERIALES, PINTURA, COLOCACIÓN, MANO DE OBRA, HERRAMIENTA Y TODO LO NECESARIO PARA SU CORRECTA EJECUCIÓN. POR UNIDAD DE OBRA TERMINADA </t>
  </si>
  <si>
    <t>047-6-11-a) 14)</t>
  </si>
  <si>
    <t xml:space="preserve">SUMINISTRO Y COLOCACIÓN DE CONCRETO HIDRAULICO PREMEZCLADO, POR UNIDAD DE OBRA TERMINADA, SIMPLE, COLADO EN SECO DE F'C= 250 KG/CM2, UTILIZADO EN GUARNICIÓN DE PARAPETO (TIPO II) Y REMATES DE PARAPETO, SEGÚN PROYECTO. INCLUYE: MATERIALES, JUNTAS, CHAFLAN, MANO DE OBRA, EQUIPO, BOMBEO, DESPERDICIOS, CIMBRA ACABADO APARENTE, DESCIMBRADOS, CURADOS, VIBRADO, ACARREOS Y TODO LO NECESARIO PARA SU CORRECTA EJECUCIÓN. </t>
  </si>
  <si>
    <t>047-Y-22-b)</t>
  </si>
  <si>
    <t>SUMINISTRO Y COLOCACION  DE DRENES  DE 38 CMS DE LONGITUD Y 3" DE DIAMETRO, DE TUBO DE PVC, EN MUROS Y ESTRIBOS   A CADA 2.50 MTS EN AMBOS SENTIDOS .INCLUYE MATERIALES MEMBRANA GEOTEXTIL, ANCLAJES, MANO DE OBRA Y TODO LO NECESARIO PARA SU CORRECTA EJECUCION POR UNIDAD DE OBRA TERMINADA</t>
  </si>
  <si>
    <t>047-K-08- a) 8)</t>
  </si>
  <si>
    <t>ALCANTARILLAS DE LÁMINA CORRUGADA DE ACERO; TUBO CIRCULAR SIN RECUBRIMIENTO, POR UNIDAD DE OBRA TERMINADA (INCISO 3.01.02.030-H.02): SUMINISTRO Y COLOCACIÓN DE ALCANTARILLA  CON TUBERIA DE ACERO GALVANIZADO HELCOR  ROLADO HELICOIDAL DE 91.44 CM DE DIÁMETRO, CORRUGACIÓN 2 2/3"X 1/2" CALIBRE 16 INCLUYE COPLES PARA SUS UNIONES.</t>
  </si>
  <si>
    <t>047-G-11-a) 4)</t>
  </si>
  <si>
    <t>CONCRETO HIDRÁULICO, POR UNIDAD DE OBRA TERMINADA (INCISO: 3.01.02.026-H.10): SIMPLE, COLADO EN SECO: DE F'C= 150 KG/CM2, UTILIZADO EN CABEZOTES Y CAJA RECEPTORA</t>
  </si>
  <si>
    <t>PAVIMENTACIÓN</t>
  </si>
  <si>
    <t xml:space="preserve">      SUB-BASES Y BASES</t>
  </si>
  <si>
    <t>086-E-05-b).2).a)</t>
  </si>
  <si>
    <t>SUB-BASES O BASES, POR UNIDAD DE OBRA TERMINADA: BASE: COMPACTADA AL CIEN POR CIENTO (100%): DEL BANCO QUE ELIJA EL CONTRATISTA, CON CALIDAD DE BASE(TRITURADO TOTAL). INCLUYE: MATERIALES, MEZCLADO, HUMECTADO HOMOGENEO, TENDIDO, MAQUINARIA, MANO DE OBRA Y TODO LO NECESARIO PARA SU CORRECTA EJECUCIÓN.</t>
  </si>
  <si>
    <t xml:space="preserve">      MATERIALES ASFALTICOS</t>
  </si>
  <si>
    <t>086-G.07-a)2)a)</t>
  </si>
  <si>
    <t>MATERIALES ASFÁLTICOS, POR UNIDAD DE OBRA TERMINADA: ASFALTOS REBAJADOS: EMPLEADOS EN RIEGOS: EMULSIÓN ASFÁLTICA DE ROMPIMIENTO MEDIO O SUPERESTABLE EN RIEGO DE IMPREGNACIÓN. INCLUYE: MATERIALES, MANO DE OBRA, HERRAMIENTA, EQUIPO, MAQUINARIA Y TODO LO NECESARIO PARA SU CORRECTA EJECUCIÓN.</t>
  </si>
  <si>
    <t>lt</t>
  </si>
  <si>
    <t>086-G.07-a)2)b)</t>
  </si>
  <si>
    <t>MATERIALES ASFÁLTICOS, POR UNIDAD DE OBRA TERMINADA: ASFALTOS REBAJADOS: EMPLEADOS EN RIEGOS: EMULSIÓN ASFÁLTICA DE ROMPIMIENTO RAPIDO O SUPERESTABLE EN RIEGO DE LIGA. INCLUYE: MATERIALES, MANO DE OBRA, HERRAMIENTA, EQUIPO, MAQUINARIA Y TODO LO NECESARIO PARA SU CORRECTA EJECUCIÓN.</t>
  </si>
  <si>
    <t>086-L-03)C)1)</t>
  </si>
  <si>
    <t>SUMINISTRO, TENDIDO Y COMPACTADO DE CARPETAS DE CONCRETO ASFÁLTICO (MEZCLA CALIENTE), POR UNIDAD DE OBRA TERMINADA, COMPACTADA AL NOVENTA Y CINCO PORCIENTO (95%), DEL BANCO QUE ELIJA EL CONTRATISTA  ESPESOR 8 CMS COMPACTO, TMA 3/4",COLOCADA EN 2 CAPAS DE 4 CMS. INCLUYE: MATERIALES, INSTALACIÓN Y DESMANTELAMIENTO DE PLANTAS, ALIMENTACIÓN DE LAS PLANTAS, CRIBADOS Y DESPERDICIOS, TRITURACIÓN PARCIAL O TOTAL, CARGAS Y DESCARGAS DE LOS MATERIALES, ACARREOS LOCALES, FORMACIÓN DE ALMACENAMIENTOS, SECADO DEL MATERIAL PÉTREO Y CLASIFICACIÓN, DOSIFICACIÓN, CALENTAMIENTOS, MEZCLADO DE LOS MATERIALES PÉTREOS Y CEMENTOS ASFÁLTICOS, BARRIDO, TENDIDO, COMPACTACIÓN AL GRADO FIJADO, CHAFLANES EN ORILLAS DE CARPETA Y ACABADO CON RODILLO LISO, SONDEOS PARA VERIFICACIÓN DE ESPESOR Y TODO LO NECESARIO PARA SU CORRECTA EJECUCIÓN.</t>
  </si>
  <si>
    <t>086-l-04-a)1</t>
  </si>
  <si>
    <t>CONCRETO ASFÁLTICO, POR UNIDAD DE OBRA TERMINADA, QUE SE UTILICE PARA RENIVELACIONES Ó BACHEO: COMPACTADA AL NOVENTA Y CINCO PORCIENTO (95%): DEL BANCO QUE ELIJA EL CONTRATISTA. INCLUYE: MATERIALES, MANO DE OBRA, HERRAMIENTA, EQUIPO, MAQUINARIA Y TODO LO NECESARIO PARA SU CORRECTA EJECUCIÓN.</t>
  </si>
  <si>
    <t>SEÑALAMIENTO</t>
  </si>
  <si>
    <t>SE-ME</t>
  </si>
  <si>
    <t>SEÑALES METÁLICAS REFLEJANTES, POR UNIDAD DE OBRA TERMINADA :</t>
  </si>
  <si>
    <t>01-a)2)</t>
  </si>
  <si>
    <t xml:space="preserve">SEÑALES PREVENTIVAS (SP) SP-17 DE 86X86CM (INCORPORACION DEL TRANSITO) CON POSTE GALVANIZADO DE 2"X2"X3.5 M. INCLUYE: MATERIALES, COLOCACIÓN, MANO DE OBRA, HERRAMIENTA Y TODO LO NECESARIO PARA SU CORRECTA EJECUCIÓN. POR UNIDAD DE OBRA TERMINADA </t>
  </si>
  <si>
    <t xml:space="preserve">SEÑALES PREVENTIVAS (SP) SP-19 DE 86X86CM (SALIDA) CON POSTE GALVANIZADO DE 2"X2"X3.5 M. INCLUYE: MATERIALES, COLOCACIÓN, MANO DE OBRA, HERRAMIENTA Y TODO LO NECESARIO PARA SU CORRECTA EJECUCIÓN. POR UNIDAD DE OBRA TERMINADA </t>
  </si>
  <si>
    <t>02-a)4)</t>
  </si>
  <si>
    <t xml:space="preserve">SEÑALES RESTRICTIVAS (SR) SR-6 DE 30CM POR LADO (ALTO) CON POSTE GALVANIZADO DE 2"X2"X3.5 M. INCLUYE: MATERIALES, COLOCACIÓN, MANO DE OBRA, HERRAMIENTA Y TODO LO NECESARIO PARA SU CORRECTA EJECUCIÓN. POR UNIDAD DE OBRA TERMINADA </t>
  </si>
  <si>
    <t>02-C.2)</t>
  </si>
  <si>
    <t xml:space="preserve">SEÑALES RESTRICTIVAS (SR) SR-9 DE 86X86CM (LÍMITE DE VELOCIDAD) CON POSTE GALVANIZADO DE 2"X2"X3.5 M. INCLUYE: MATERIALES, COLOCACIÓN, MANO DE OBRA, HERRAMIENTA Y TODO LO NECESARIO PARA SU CORRECTA EJECUCIÓN. POR UNIDAD DE OBRA TERMINADA </t>
  </si>
  <si>
    <t xml:space="preserve">SEÑALES RESTRICTIVAS (SR) SR-15 DE 86X86CM (ALTURA LIBRE RESTRINGIDA) CON POSTE GALVANIZADO DE 2"X2"X3.5 M. INCLUYE: MATERIALES, COLOCACIÓN, MANO DE OBRA, HERRAMIENTA Y TODO LO NECESARIO PARA SU CORRECTA EJECUCIÓN. POR UNIDAD DE OBRA TERMINADA </t>
  </si>
  <si>
    <t xml:space="preserve">SEÑALES RESTRICTIVAS (SR) SR-22 DE 86X86CM (ESTACIONAMIENTO PROHIBIDO) CON POSTE GALVANIZADO DE 2"X2"X3.5 M. INCLUYE: MATERIALES, COLOCACIÓN, MANO DE OBRA, HERRAMIENTA Y TODO LO NECESARIO PARA SU CORRECTA EJECUCIÓN. POR UNIDAD DE OBRA TERMINADA </t>
  </si>
  <si>
    <t>07-a)6</t>
  </si>
  <si>
    <t>SEÑALES INFORMATIVAS RESTRICTIVAS (SIR)  SIR 56X178  RETORNO CON FLECHA CON POSTES GALVANIZADO DE 2"X2"X3.5 M. INCLUYE: MATERIALES, COLOCACIÓN, MANO DE OBRA, HERRAMIENTA Y TODO LO NECESARIO PARA SU CORRECTA EJECUCIÓN. POR UNIDAD DE OBRA TERMINADA.</t>
  </si>
  <si>
    <t>03-f)6</t>
  </si>
  <si>
    <t xml:space="preserve">SEÑALES INFORMATIVAS DE IDENTIFICACIÓN (SID), SID-13, 1 BANDERA DE 244X366 CM CON SEÑAL OD-5 DE 30X122 CMS. INCLUYE MATERIALES, POSTE, BASE,  MONTAJE, MANO DE OBRA, HERRAMIENTA Y TODO LO NECESARIO PARA SU CORRECTA EJECUCIÓN, POR UNIDAD DE OBRA TERMINADA </t>
  </si>
  <si>
    <t>SE-ME-03- i) 2)</t>
  </si>
  <si>
    <t xml:space="preserve">SEÑALES DE IDENTIFICACION SID-15 SEÑAL TIPO PUENTE:  . CLARO DE 13.00 M.BANDERA DE 244X366 CM (3 TABLEROS) CON SEÑAL OD-5 DE 30X122 CMS.INCLUYE  MATERIALES, POSTE, BASE,  MONTAJE, MANO DE OBRA, HERRAMIENTA Y TODO LO NECESARIO PARA SU CORRECTA EJECUCIÓN, POR UNIDAD DE OBRA TERMINADA </t>
  </si>
  <si>
    <t>OBRAS Y DISPOSITIVOS DIVERSOS</t>
  </si>
  <si>
    <t>SE-ME-09-e)2)</t>
  </si>
  <si>
    <t xml:space="preserve">OBRAS Y DISPOSITIVOS DIVERSOS (OD), OD-5 INDICADORES DE OBSTÁCULOS DE 61X122 CM COLORES BLANCO Y NEGRO. INCLUYE: SUMINISTRO, COLOCACIÓN, MANO DE OBRA, HERRAMIENTA Y TODO LO NECESARIO PARA SU CORRECTA EJECUCIÓN. POR UNIDAD DE OBRA TERMINADA </t>
  </si>
  <si>
    <t>SE-ME-09-g) 1)</t>
  </si>
  <si>
    <t xml:space="preserve">OBRAS Y DISPOSITIVOS DIVERSOS (OD), OD-7 VIALETAS REFLEJANTEBLANCA (A UNA CARAS) CON ANCLAS. INCLUYE: SUMINISTRO, COLOCACIÓN, MANO DE OBRA, HERRAMIENTA Y TODO LO NECESARIO PARA SU CORRECTA EJECUCIÓN. POR UNIDAD DE OBRA TERMINADA </t>
  </si>
  <si>
    <t>SE-ME-09-m) 1)</t>
  </si>
  <si>
    <t xml:space="preserve">OBRAS Y DISPOSITIVOS DIVERSOS (OD), OD-7 BOTON DE PLASTICO. INCLUYE: SUMINISTRO, COLOCACIÓN, MANO DE OBRA, HERRAMIENTA Y TODO LO NECESARIO PARA SU CORRECTA EJECUCIÓN, POR UNIDAD DE OBRA TERMINADA </t>
  </si>
  <si>
    <t>SE-ME-09) e) 3)</t>
  </si>
  <si>
    <t>SUMINISTRO Y COLOCACION DE SEÑALAMIENTO INDICADOR DE OBSTACULO DE 8" X 24" ANCLADO EN PAVIMENTO ASFALTICO, INCLUYE TODO LO NECESARIO PARA SU CORRECTA EJECUCION</t>
  </si>
  <si>
    <t>SE-ME-09-g) 2)</t>
  </si>
  <si>
    <t>SUMINISTRO Y COLOCACION DE VIALETONES CON REFLEJANTE EN 2 CARAS AMBAR DE 9.5 X 21 X 5 CMS, FIJADOS EN CARPETA ASFALTICA A BASE DE CLAVOS DE 8" , INCLUYE TODO LO NECESARIO PARA SU CORRECTA EJECUCION.</t>
  </si>
  <si>
    <t>RECUBRIMIENTO CON PINTURA</t>
  </si>
  <si>
    <t>047-W-03-d)2)</t>
  </si>
  <si>
    <t xml:space="preserve">RECUBRIMIENTO DE SUPERFICIES CON PINTURA, POR UNIDAD DE OBRA TERMINADA SOBRE CONCRETO: POR SUPERFICIE EN CRUCES PEATONALES, MARCAS EN EL PAVIMENTO,FLECHAS, LEYENDAS, Y ACHURADOS SOBRE EL PAVIMENTO,  DE ACUERDO A PROYECTO. INCLUYE: MATERIALES, MANO DE OBRA, HERRAMIENTA, EQUIPO Y TODO LO NECESARIO PARA SU CORRECTA EJECUCIÓN. </t>
  </si>
  <si>
    <t>047-W-03-d)1)</t>
  </si>
  <si>
    <t>RECUBRIMIENTO DE SUPERFICIES CON PINTURA, POR UNIDAD DE OBRA TERMINADA SOBRE CONCRETO: POR SUPERFICIE EN GUARNICIONES,, DE ACUERDO A PROYECTO. INCLUYE: MATERIALES, MANO DE OBRA, HERRAMIENTA, EQUIPO Y TODO LO NECESARIO PARA SU CORRECTA EJECUCIÓN.</t>
  </si>
  <si>
    <t>047-W-03-f)3)</t>
  </si>
  <si>
    <t>RECUBRIMIENTO DE SUPERFICIES CON PINTURA, POR UNIDAD DE OBRA TERMINADA SOBRE DE PAVIMENTO: RAYA DE 12 CM DE ANCHO CON MICROESFERA, DE ACUERDO A PROYECTO. INCLUYE: MATERIALES, MANO DE OBRA, HERRAMIENTA, EQUIPO Y TODO LO NECESARIO PARA SU CORRECTA EJECUCIÓN.</t>
  </si>
  <si>
    <t>INSTALACIÓN ELÉCTRICA E ILUMINACIÓN</t>
  </si>
  <si>
    <t>ALUMBRADO</t>
  </si>
  <si>
    <t>E.P.16</t>
  </si>
  <si>
    <t>SUMINISTRO Y COLOCACIÓN DE  INTERRUPTORES TERMOMAGNÉTICOS DE CAJA MOLDEADA 1 DE 2X20A, 1 CONTACTOR MAGNETICO DE 30AMP. EN 240V. DOS FASES EN SUBESTACION EXISTENTE DE 15KVA, INCLUYE CABLEADO,  TUBERIAS Y TODO LO NECESARIO PARA PARA SU FUNCIONAMIENTO</t>
  </si>
  <si>
    <t>SUMINISTRO Y COLOCACIÓN DE ALIMENTADOR COMPUESTO POR POLIDUCTO DE ALTA DENSIDAD RD19 DE 53 MM, CONTENIENDO 5 CABLES DE ALUMINIO MONOPOLARES CON AISLAMIENTO TIPO XLP, PARA 600V. EN CAL.4 , INCLUYE TODO LO NECESARIO PARA SU CORRECTO FUNCIONAMIENTO.</t>
  </si>
  <si>
    <t>SUMINISTRO Y COLOCACIÓN DE ALIMENTADOR COMPUESTO POR POLIDUCTO DE ALTA DENSIDAD RD19 DE 35 MM, CONTENIENDO 3 CABLES DE ALUMINIO MONOPOLARES CON AISLAMIENTO TIPO XLP, PARA 600V. EN CAL.4 , INCLUYE TODO LO NECESARIO PARA SU CORRECTO FUNCIONAMIENTO.</t>
  </si>
  <si>
    <t>SUMINISTRO Y COLOCACIÓN DE ALIMENTADOR COMPUESTO POR TUBO PARED GRUESA DE 35 MM, CONTENIENDO 3 CABLES DE ALUMINIO MONOPOLARES CON AISLAMIENTO TIPO XLP, PARA 600V. EN CAL.4 , INCLUYE TODO LO NECESARIO PARA SU CORRECTO FUNCIONAMIENTO.</t>
  </si>
  <si>
    <t>SUMINISTRO Y COLOCACIÓN DE ALIMENTADOR COMPUESTO POR TUBO PARED GRUESA GALVANIZADO DE 21 MM, CONTENIENDO 3  CABLES DE COBRE THHW LS, PARA  600V.  2 EN CAL.10  Y UNO EN CAL. 10 PARA TIERRA, INCLUYE CURVAS,  CONDULETS Y TODO LO 0NECESARIO PARA SU CORRECTO FUNCIONAMIENTO.</t>
  </si>
  <si>
    <t>032-H-05-e) 1) a)</t>
  </si>
  <si>
    <t>SUMINISTRO Y COLOCACIÓN DE POSTE CÓNICO OCTAGONAL DE LAMINA CAL. 11 TIPO ROBUSTO, DE 9M DE ALTURA, FONDEADO Y PINTADO AL COLOR QUE INDIQUE MUNICIPIO,  CON BRAZO DE TUBO DE 2", DE 2.10M DE LONGUITUD INSTALADOS EN PERCHA  . EL CABLEADO DE ALIMENTACION DESDE EL REGISTRO DEL POSTE HASTA LA LUMINARIA DEBERA SER CON 3  CABLES SEGUN SE REQUIERA CABLES CON AISLAMIENTO XHHW CAL. 6 PARA 600V, 90ºC, PARA FASES Y  CAL. 4 PARA TIERRA, LAS CONEXIONES HARAN CON CONECTORES DE COMPRESION, CINTA VULCANIZADA 130M Y CINTA DE VINIL. 3M, BASE DE CONCRETO EN PARAMENTO DE PUENTE  Y TODO LO NECESARIO PARA SU CORRECTO FUNCIONAMIENTO.</t>
  </si>
  <si>
    <t>SUMINISTRO  Y COLOCACIÓN DE LUMINARIO PLATINUM PARA POSTE DE LED MODELO PBS36-86-5-2M-0-L-W- 00N00, DE UN MODULO, EN DRIVER DE  700MA, DE 86W, FLUJO LUMINOSO DE 8484 LUMENES,  120/277 V, IES TIPO II MEDIA, FACTOR DE PROTECCION IP66, TEMPERATURA DE COLOR 4300K, CRI 80, MCA. PRAHA LIGHTING ,  O SIMILAR INCLUYE TODO LO NECESARIO PARA SU CORRECTO FUNCIONAMIENTO.</t>
  </si>
  <si>
    <t>SUMINISTRO  Y COLOCACIÓN DE LUMINARIO TIPO PLATINUM PARA MURO DE LED MODELO PBM-36-90-5-2M -0-L-W-0-0-N-00, DE UN MÓDULO, CON OPERACIÓN DE VOLTAJE EN DRIVER DE 700MA, DE 90 WATTS, FLUJO LUMINOSO DE 8484 LÚMENES, VOLTAJE DE OPERACIÓN DE 120/277 VOLTS, IES TYPE II MEDIA, FACTOR DE PROTECCIÓN IP66, TEMPERATURA DE COLOR 5000 K, CRI 80, MARCA PRAHA LIGHTING. O SIMILAR INCLUYE TODO LO NECESARIO PARA SU CORRECTO FUNCIONAMIENTO.</t>
  </si>
  <si>
    <t>SUMINISTRO E INSTALACION DE CAJA REGISTRO NEMA 3R PARA TRANSICIONES BAJO PUENTE ENTRE TUBERIAS METALICAS Y DE PAD CON MEDIDAS DE 40X40X25CMS, INCLUYE TODO LO NECESARIO PARA SU CORRECTA INSTALACION</t>
  </si>
  <si>
    <t>REGISTRO DE CONCRETO DE 70X70X50CM, MEDIDAS EXTERIORES, CON TAPA DE CONCRETO ARMADA CON VARILLA DE 3/8"",  A CADA 10 CM EN AMBOS LADOS, CON 7 CM DE ESPESOR. CON POZO DE ABSORCION RELLLENO DE GRAVA Y ARENA, DE 40CMSX40CMSX60CMS DE PROFUNDIDAD,  INCLUYE  TODO LO NECESARIO PARA SU CORRECTO FUNCIONAMIENTO</t>
  </si>
  <si>
    <t>032-H-10-d)</t>
  </si>
  <si>
    <t>ZANJA DE 20X60CM, ASI COMO RELLENO Y COMPACTACIÓN CON MATERIAL EXISTENTE</t>
  </si>
  <si>
    <t>032-H-10-b)</t>
  </si>
  <si>
    <t>TRÁMITES ANTE UNIDAD DE VERIFICACIÓN INCLUYE EL PAGO A LA MISMA.</t>
  </si>
  <si>
    <t>TRÁMITES ANTE C.F.E.  INCLUYE PAGOS POR MODIFICACION DE LINEAS EXISTENTES, AUMENTO DE CARGA PARA SUBESTACION EXISTENTE</t>
  </si>
  <si>
    <t>MODIFICACIONES AL ALUMBRADO EXISTENTE</t>
  </si>
  <si>
    <t>E.P. 32</t>
  </si>
  <si>
    <t>RETIRO DE POSTES, LUMINARIOS Y CABLEADOS EXISTENTES; ENTREGA DE MATERIALES EN ALMACEN DE ALUMBRADO, INCLUYE LIMPIEZA DEL AREA.</t>
  </si>
  <si>
    <t>E.P. 33</t>
  </si>
  <si>
    <t>RELOCALIZACION DE POSTE COMPLETO A 3M DE SU POSICION , INCLUYE BASE NUEVA, INCLUYE CABLEADO Y LIMPIEZA DEL AEREA.</t>
  </si>
  <si>
    <t>MODIFICACIONES A LAS LINEAS DE CFE EXISTENTES</t>
  </si>
  <si>
    <t>SUMINISTRO E INSTALACION DE ESTRUCTURA RD3N EN POSTE 12M PARA CABLE PESADO 336.4-3/0 AISLAMIENTO Y OPERACION 23KV, INCLUYE TODO LO NECESARIO PARA SU CORRECTA INSTALACION</t>
  </si>
  <si>
    <t>SUMINISTRO E INSTALACION DE ESTRUCTURA RD3N EN POSTE 12M EXISTENTE PARA CABLE PESADO 336.4-3/0 AISLAMIENTO Y OPERACION 23KV, INCLUYE TODO LO NECESARIO PARA SU CORRECTA INSTALACION</t>
  </si>
  <si>
    <t>SUMINISTRO Y COLOCACIÓN DE ESTRUCTURA PARA RETENIDA RDA, INCLUYE TODO LO NECESARIO PARA SU CORRECTO FUNCIONAMIENTO.</t>
  </si>
  <si>
    <t>SUMINISTRO Y COLOCACIÓN DE BAJANTE A TIERRA K, INCLUYE TODO LO NECESARIO PARA SU CORRECTO FUNCIONAMIENTO.</t>
  </si>
  <si>
    <t>SUMINISTRO Y COLOCACIÓN DE ESTRUCTURA DE TRANSICIÓN TRIFASICA TS600CS, INCLUYE TODO LO NECESARIO PARA SU CORRECTO FUNCIONAMIENTO.</t>
  </si>
  <si>
    <t>RELOCALIZACION DE ESTRUCTURA DE TRANSICIÓN TRIFASICA TS600COG, INCLUYE TODO LO NECESARIO PARA SU CORRECTO FUNCIONAMIENTO.</t>
  </si>
  <si>
    <t>RECONECTAR ESTRUCTURA DE TRANSICIÓN TRIFASICA TS600COG A CABLE NUEVO, INCLUYE TODO LO NECESARIO PARA SU CORRECTO FUNCIONAMIENTO.</t>
  </si>
  <si>
    <t>TRABAJOS POR PARTE DE LA CFE PARA RETIRO DE POSTES 01-06, RELOCALIZACION DE TRANSICIION CON COG EN POSTE 06 A 07, RETIRO DE LINEA AEREA DE POSTE 1 A POSTE 04, 04 A 2 Y 04 A 07 , RETIRO DE LINEA SUBETERRANEA EN CRUCE DE AVENIDA DE ACUERDO A PROYECTO</t>
  </si>
  <si>
    <t>lote</t>
  </si>
  <si>
    <t>SUMINISTRO Y COLOCACIÓN DE REGISTRO TN RMTB-4, INCLUYE MÉNSULAS, CORREDERAS, CONEVTOR MULTIPLE, INDICADORES, CONECTOR TIPO CODO Y TODO LO NECESARIO PARA SU CORRECTO FUNCIONAMIENTO.</t>
  </si>
  <si>
    <t>SUMINISTRO Y COLOCACIÓN DE REGISTRO TN PVMTBX, INCLUYE MÉNSULAS, CORREDERAS Y TODO LO NECESARIO PARA SU CORRECTO FUNCIONAMIENTO.</t>
  </si>
  <si>
    <t>SUMINISTRO E INSTALACION DE EQUIPO SECCIONADOR PEDESTAL TRIFASICO DE 25 KV , GABINETE DE ACERO INOXIDABLE, OPERACIÓN MANUAL, AISLADO EN SF6,  CON 4 VIAS , CONFIGURADO CON 1 ENTRADA DE 600A Y 3 SALIDAS DE 600A.  INCLUYE PLATAFORMA, SISTEMA DE TIERRAS Y TODO LO NECESARIO PARA SU CORRECTO FUNCIONAMIENTO.</t>
  </si>
  <si>
    <t>SUMINISTRO Y COLOCACIÓN DE CABLE DE ALUMINIO CON 133% DE AISLAMIENTO TIPO XLP PARA 25KV, CAL. 500MCM.</t>
  </si>
  <si>
    <t>SUMINISTRO Y COLOCACIÓN DE CABLE 30 ACS 19 NO.9 , INCLUYE TODO LO NECESARIO PARA SU CORRECTO FUNCIONAMIENTO.</t>
  </si>
  <si>
    <t>ml</t>
  </si>
  <si>
    <t>SUMINISTRO Y COLOCACION DE BANCO DE DUCTOS PARA MEDIA TENSION P3A 104MM.  INCLUYE TODO LO NECESARIO PARA SU CORRECTO FUNCIONAMIENTO.</t>
  </si>
  <si>
    <t>SUMINISTRO Y COLOCACION DE BANCO DE DUCTOS PARA MEDIA TENSION P3B 104MM.  INCLUYE TODO LO NECESARIO PARA SU CORRECTO FUNCIONAMIENTO.</t>
  </si>
  <si>
    <t>SUMINISTRO Y COLOCACION DE BANCO DE DUCTOS PARA MEDIA TENSION P3B 104MM TUBO PGG.  INCLUYE TODO LO NECESARIO PARA SU CORRECTO FUNCIONAMIENTO.</t>
  </si>
  <si>
    <t>SUMINISTRO Y COLOCACION DE BANCO DE DUCTOS PARA MEDIA TENSION P3A 104MM. CON 2 TUBOS DE 53MM PARA COMUNICACIONES  INCLUYE TODO LO NECESARIO PARA SU CORRECTO FUNCIONAMIENTO.</t>
  </si>
  <si>
    <t>SUMINISTRO Y COLOCACION DE BANCO DE DUCTOS PARA MEDIA TENSION P3B 104MM. CON 2 TUBOS DE 53MM PARA COMUNICACIONES  INCLUYE TODO LO NECESARIO PARA SU CORRECTO FUNCIONAMIENTO.</t>
  </si>
  <si>
    <t>SUMINISTRO E INSTALACION DE CONECTOR CUERPO T 600A 25KV  EN CAL 500 KCM, ADAPTADORES DE TIERRA Y TODO LO NECESARIO PARA SU CORRECTO FUNCIONAMIENTO.</t>
  </si>
  <si>
    <t>ZANJA DE 60X80CM, ASI COMO RELLENO Y COMPACTACIÓN CON MATERIAL EXISTENTE</t>
  </si>
  <si>
    <t>SUMINISTRO Y COLOCACION DE BANCO DE DUCTOS PARA COMUNICACIONES CON 2 TUBOS PADC DE 53MM  INCLUYE TODO LO NECESARIO PARA SU CORRECTO FUNCIONAMIENTO.</t>
  </si>
  <si>
    <t>SUMINISTRO Y COLOCACION DE BANCO DE DUCTOS PARA COMUNICACIONES CON 2 TUBOS PGG DE 53MM  INCLUYE TODO LO NECESARIO PARA SU CORRECTO FUNCIONAMIENTO.</t>
  </si>
  <si>
    <t>SUMINISTRO Y COLOCACIÓN DE ESTRUCTURA DE TRANSICIÓN COMUNICACIONES  2 TUBOS PGG 53MM, INCLUYE TODO LO NECESARIO PARA SU CORRECTO FUNCIONAMIENTO.</t>
  </si>
  <si>
    <t>SUMINISTRO Y COLOCACIÓN DE 2 TUBOS 53MM PGG PARA PASAR ARROYO, SOPORTADOS EN LOSA, INCLUYE TODO LO NECESARIO PARA SU CORRECTO FUNCIONAMIENTO.</t>
  </si>
  <si>
    <t>SUMINISTRO Y COLOCACIÓN DE REGISTRO RBTB-2, INCLUYE TODO LO NECESARIO PARA SU CORRECTO FUNCIONAMIENTO.</t>
  </si>
  <si>
    <t>E.P. 34</t>
  </si>
  <si>
    <t>REPARACION DE PAVIMENTO CON MISMO MATERIAL AL EXISTENTE, CON ESPESOR IGUAL AL ENCONTRADO EN EL TRAZO DE LA TUBERIA, Y TODO LO NECESARIO PARA ACABADO HOMOGENEO.</t>
  </si>
  <si>
    <t>E.P. 35</t>
  </si>
  <si>
    <t>REPARACION DE BANQUETA CONCRETO F'C= 150 KG/CM2 CON ACABADO HOMOGENEO AL AREA EXISTENTE Y MISMO ESPESOR.</t>
  </si>
  <si>
    <t>032-H-10-e)2</t>
  </si>
  <si>
    <t>PERFORACION HORIZONTAL DIRIGIDA</t>
  </si>
  <si>
    <t>AREAS VERDES</t>
  </si>
  <si>
    <t>E.P. 36</t>
  </si>
  <si>
    <t xml:space="preserve"> SUMINISTRO Y COLOCACIÓN DE ARBOL DE ENCINO DE 3.5 M DE ALTURA, GROSOR DEL TALLO DE 7.5 CMS,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</si>
  <si>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 xml:space="preserve"> SUMINISTRO Y COLOCACIÓN DE PLANTA ROSA LAUREL,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</si>
  <si>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 xml:space="preserve"> SUMINISTRO Y COLOCACIÓN DE PLANTA TRUENO ARRAYAN,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</si>
  <si>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E.P. 37</t>
  </si>
  <si>
    <t xml:space="preserve">  SUMINISTRO Y COLOCACIÓN DE PIEDRA DECORATIVA ROJA TAMAÑO MAXIMO DE 1 1/2", PARA ÁREAS VERDES Y ANDADORES (ESPESOR DE 8 CM). INCLUYE: SUMINSTRO Y COLOCACIÓN DE PLÁSTICO NEGRO DEBAJO DE LA PIEDRA DECORATIVA, SEPARADORES PLÁSTICOS, ACARREOS, HERRAMIENTA, MANO DE OBRA, LIMPIEZAS Y TODO LO NECESARIO PARA SU CORRECTA EJECUCIÓN. POR UNIDAD DE OBRA TERMINADA.</t>
  </si>
  <si>
    <t>SUMINISTRO Y COLOCACIÓN DE GRAVA TRITURADA TAMAÑO MAXIMO DE 1 1/2" PARA ÁREAS VERDES Y ANDADORES (ESPESOR DE 8 CM). INCLUYE: SUMINSTRO Y COLOCACIÓN DE PLÁSTICO NEGRO DEBAJO DE LA PIEDRA DECORATIVA, SEPARADORES PLÁSTICOS, ACARREOS, HERRAMIENTA, MANO DE OBRA, LIMPIEZAS Y TODO LO NECESARIO PARA SU CORRECTA EJECUCIÓN. POR UNIDAD DE OBRA TERMINADA.</t>
  </si>
  <si>
    <t xml:space="preserve">RAMPAS Y PUENTE PEATONAL </t>
  </si>
  <si>
    <t>RAMPA 1</t>
  </si>
  <si>
    <t>047-C-02-j)</t>
  </si>
  <si>
    <t>EXCAVACIÓN A MANO EN CEPAS EN TERRENO CLASE II, DE 0.00 MTS 1.50 MTS DE PROFUNDIDAD, CON HERRAMIENTA MANUAL, INCLUYE EL RETIRO DE MATERIAL FUERA DE LA OBRA.</t>
  </si>
  <si>
    <t>047-G.11.a)25)</t>
  </si>
  <si>
    <t>ZAPATA AISLADA CUADRADA, SIN DADO  DE CONCRETO 250 KG/CM2 AGREGADO DE 20 MM, CEMENTO NORMAL REVENIMIENTO 8 A 10 CM., SECCIÓN DE 2.00 X 2.00 MTS, PERALTE DE 0.40 MTS, ARMADO SENCILLO CON 16 VARILLAS ACERO DE REFUERZO # 4, INCLUYE: CIMBRA COMUN, MANO DE OBRA, HERRAMIENTA MENOR.</t>
  </si>
  <si>
    <t>PLANTILLA DE 5 CM DE ESPESOR DE CONCRETO F'C= 150 KG/CM2 AGREGADO DE 20  MM,  CEMENTO NORMAL  REVENIMIENTO 8  A  10  CM,  A  INCLUYE: PREPARACIÓN DE LA SUPERFICIE,NIVELACIÓN, MAESTREADO Y COLADO,</t>
  </si>
  <si>
    <t>047-G-11-a)3)</t>
  </si>
  <si>
    <t>PISO DE CONCRETO SIMPLE DE 10 CM DE ESPESOR, ACABADO COMÚN, CONCRETO HECHO EN OBRA DE F`C= 150 KG/CM2. INCLUYE: MATERIALES, MANO DE OBRA, HERRAMIENTA Y TODO LO NECESARIO PARA SU CORRECTA EJECUCION.</t>
  </si>
  <si>
    <t>047-D-02-f)</t>
  </si>
  <si>
    <t>RELLENO CON ARENA COMPACTADA, ESPESOR PROMEDIO DE 10 CMS, INCLUYE: MATERIALES, MANO DE OBRA, HERRAMIENTA Y LO NECESARIO PARA SU CORRECTA EJECUCION.</t>
  </si>
  <si>
    <t>047-D-02-c)</t>
  </si>
  <si>
    <t>RELLENO CON  MATERIAL  INERTE  EN  CAPAS  DE  20  CM  DE  ESPESOR, COMPACTADO A 90% P.P.S CON COMPACTADOR TIPO BAILARINA</t>
  </si>
  <si>
    <t>ZAPATA CORRIDA DE CONCRETO F'C= 250 KG/CM2 DE 50 X 20 CMS AGREGADO DE 20 MM, CEMENTO NORMAL REVENIMIENTO 8 A 10 CM, ARMADO SENCILLO CON 4 VARILLAS ACERO DE REFUERZO # 4,Y ESTRIBOS DE VARILLA # 4 A CADA 25 CMS INCLUYE: CIMBRA COMUN, MANO DE OBRA, HERRAMIENTA MENOR.</t>
  </si>
  <si>
    <t>E.P.39</t>
  </si>
  <si>
    <t>DALA O CADENA DE DESPLANTE DE CONCRETO SECCIÓN 0.20 X 0.20 M. CON CONCRETO F'C= 250 KG/CM2, AGREGADO DE 20 MM, INCLUYE : CIMBRA ACABADO COMUN  A  4  USOS,  ARMADA CON  4  VARILLAS  DEL NÚMERO 3 (3/8"), DEL NÚMERO 2.5 (1/4") Y ESTRIBOS A CADA 0.15 MTS. DEL NÚMERO 2.5 INCLUYE: TODO EL MATERIAL NECESARIO, CIMBRA Y DESCIMBRA, CORTES, TRASLAPES, DESPERDICIOS, HABILITADO Y ARMADO DE ACERO, LIMPIEZA, MANO DE OBRA, EQUIPO Y HERRAMIENTA DE MANO.</t>
  </si>
  <si>
    <t>E.P. 38</t>
  </si>
  <si>
    <t>MURO DE BLOCK HUECO 20 X 20 X 40 CM (60 KG/CM2) ACABADO APARENTE, ASENTADO CON MEZCLA CEMENTO ARENA 1:4, REFUERZO HORIZONTAL A CADA 2 HILADAS, ARMADO VERTICAL A CADA 40 CM CON 1 VARILLA DE 3/8", RELLENO DE CONCRETO F'C= 250 KG/CM2, APLANADO CON MEZCLA CEMENTO ARENA 1:4 CON 2 CM DE ESPESOR INCLUYE MATERIAL, MANO DE OBRA, HERRAMIENTA.</t>
  </si>
  <si>
    <t>047-T-04 a) 1)</t>
  </si>
  <si>
    <t>PLACA BASE DE 1" DE 90 X 90 CM . ACABADO CON PRIMER ANTICORROSIVO, INCLUYE: MATERIAL, MANO DE OBRA, HERRAMIENTA Y LO NECESARIO PARA SU CORRECTA EJECUCION.</t>
  </si>
  <si>
    <t>047-H-05-c)</t>
  </si>
  <si>
    <t>SUMINISTRO E INSTALACIÓN DE ANCLAS DE 1" DE DIÁMETRO EN FORMA DE "U" CON LONGITUD DE 2.50 MTS.</t>
  </si>
  <si>
    <t>047-G-11 a) 15)</t>
  </si>
  <si>
    <t>DADO DE CONCRETO F'C= 250 KG/CM2 DE 0.90 X 0.90 X 1.80 M ARMADO CON 16 VARILAS DE 1/2", ESTRIBOS DE 3/8" A CADA 15 CM Y ESTRIBOS EN FORMA DE ROMBO.</t>
  </si>
  <si>
    <t>047-T-04 a) 2)</t>
  </si>
  <si>
    <t>SUMINISTRO Y COLOCACIÓN DE COLUMNAS METÁLICAS DE 24" X 6 MTS DE ALTURA DE 1/2" DE ESPESOR, INC. 8 REFUERZOS DE 12X12X1/2"</t>
  </si>
  <si>
    <t>047-T-04 a) 3)</t>
  </si>
  <si>
    <t>SUMINISTRO Y COLOCACIÓN DE ESTRUCTURA METALICA A BASE DE ESTRUCTURA A 3 CUERDAS CON TUBO ROLADO DE ALTA RESISTENCIA , SEGÚN DETALLES CONSTRUCTIVOS.</t>
  </si>
  <si>
    <t>Kg</t>
  </si>
  <si>
    <t>047-T-04 a) 4)</t>
  </si>
  <si>
    <t>SUMINISTRO Y COLOCACIÓN DE METALOSA CALIBRE 24 PARA DESARROLLO DE CAMINATA DE PUENTE PEATONAL INC MALLA 66-10/10, CONCRETO DE F'C= 250 KG/CM2.</t>
  </si>
  <si>
    <t>047-T-04 a) 5)</t>
  </si>
  <si>
    <t>SUMINISTRO Y COLOCACIÓN DE PASAMANOS METALICO SEGÚN DISEÑO ARQUITECTÓNICO Y DETALLES ESTRUCTURALES INC. MATERIAL Y MANO DE OBRA Y TODO LO NECESARIO PARA SU CORRECTA EJECUCIÓN</t>
  </si>
  <si>
    <t>047-W-03 a) 3)</t>
  </si>
  <si>
    <t>SUMINISTRO Y APLICACIÓN DE ACABADO EPÓXICO CATALIZADO, SEGÚN SEA SU COLOR, FORMULADO A BASE DE RESINA EPÓXICA Y PIGMENTOS INHIBIDORES A LA CORROSIÓN QUE ENDURECE A LA ADICIÓN DE UN REACTIVO QUÍMICO, QUE ES EL COMPONENTE POLIAMÍDICO,  LA  PROPORCIÓN  O  NIVEL  DE CATALIZACIÓN  ES  DE  1:1 SE  DEBERÁ  APLICAR  EN  LA SUPERFICIE CUIDANDO QUE NO EXISTA POLVO Y/O HUMEDAD, PARA LOGRAR UNA PERFECTA ADHERENCIA DEL PRIMARIO, LA PELÍCULA SECA SERÁ DE 80 MICRAS, LA MEZCLA DEBERÁ APLICARSE ANTES DE LAS 6 HORAS DESPUÉS DE HABERSE REALIZADO.</t>
  </si>
  <si>
    <t>047-W-03 a) 4)</t>
  </si>
  <si>
    <t>SUMINISTRO Y APLICACIÓN DE ACABADO EPÓXICO CATALIZADO ACABADO BRILLANTE CON PROPORCIÓN A NIVEL DE CATALIZACIÓN EN 2:1, SE DEBERÁ IMPREGNAR DESPUÉS DE 6 HRS DE HABER APLICADO EL PRIMARIO, CUIDANDO QUE NO EXISTA POLVO Y/O HUMEDAD PARA LOGRAR UNA PERFECTA ADHERENCIA, EL ESPESOR DE LA PELÍCULA SECA SERÁ DE 88 MICRAS, LA MEZCLA DEBERÁ APLICARSE ANTES DE LAS 8 HRS DESPUÉS DE HABER REALIZADO LA MEZCLA, LA APLICACIÓN SE HARÁ A UNA TEMPERATURA DE 6°C A 40°C A UNA HUMEDAD RELATIVA DE 85% MÁXIMA, DEJANDO REPOSAR LA MEZCLA ANTES DE APLICARSE 30 MIN, NO SE PERMITIRÁ ESCURRIMIENTOS O  GOTEO. INCLUYE: PISTOLAS  DE  AIRE  PARA  PINTAR  ELÉCTRICA Y  A GASOLINA RODILLOS Y BROCHAS PARA DETALLES, CATALIZADOR, SOLVENTE, HERRAMIENTAS, ACARREOS, P.U.O.T</t>
  </si>
  <si>
    <t>RAMPA 2</t>
  </si>
  <si>
    <t>EXCAVACIÓN A MANO EN CEPAS EN TERRENO CLASE II, DE 0.00 MTS 1.50 MTS DE PROFUNDIDAD, CON HERRAMIENTA MANUAL, SIN CONSIDERAR ACARREOS.</t>
  </si>
  <si>
    <t>ZAPATA AISLADA CUADRADA, SIN DADO DE CONCRETO F'C= 250 KG/CM2, AGREGADO DE 20 MM, CEMENTO NORMAL REVENIMIENTO 8 A 10 CM, SECCIÓN DE 2.00 X 2.00 M, PERALTE DE 0.40 M, ARMADO SENCILLO CON 16 VARILLAS ACERO DE REFUERZO # 4, INCLUYE: CIMBRA COMUN, MANO DE OBRA, HERRAMIENTA MENOR.</t>
  </si>
  <si>
    <t>PLANTILLA DE 5 CM DE ESPESOR DE CONCRETO F'C= 150 KG/CM2 AGREGADO DE 20  MM,  CEMENTO NORMAL  REVENIMIENTO 8  A  10  CM,  A  INCLUYE: PREPARACIÓN DE LA SUPERFICIE,NIVELACIÓN, MUESTREADO Y COLADO,</t>
  </si>
  <si>
    <t>PISO DE CONCRETO SIMPLE DE 10 CM DE ESPESOR, ACABADO COMÚN, CONCRETO HECHO EN OBRA DE F`C= 200 KG/CM2.</t>
  </si>
  <si>
    <t>RELLENO CON ARENA COMPACTADA, INCLUYE MATERIALES  Y MANO DE OBRA.</t>
  </si>
  <si>
    <t>ZAPATA CORRIDA DE CONCRETO F'C= 250 KG/CM2 DE 50 X 20 CM AGREGADO DE 20 MM, CEMENTO NORMAL REVENIMIENTO 8 A 10 CM, ARMADO SENCILLO CON 4 VARILLAS ACERO DE REFUERZO # 4, Y ESTRIBOS DE VARILLA # 4 A CADA 25 CM. INCLUYE: CIMBRA COMUN, MANO DE OBRA, HERRAMIENTA MENOR.</t>
  </si>
  <si>
    <t>MURO DE BLOCK HUECO 20 X 20 X 40 CM (60 KG/CM2) ACABADO APARENTE, ASENTADO CON MEZCLA CEMENTO ARENA 1:4, REFUERZO HORIZONTAL A CADA 2 HILADAS, ARMADO VERTICAL A CADA 40 CM CON 1 VARILLA DE 3/8", RELLENO DE CONCRETO F'C= 250 KG/CM2, APLANADO CON MEZCLA CEMENTO ARENA 1:4 CON 2 CM DE ESPESOR, INCLUYE: MATERIAL, MANO DE OBRA, HERRAMIENTA.</t>
  </si>
  <si>
    <t>047-G-11-a)5)</t>
  </si>
  <si>
    <t>MURO DE CONCRETO HIDRAULICO F"C= 200 KG/CM2 DE 20 CM DE ESPESOR ARMADO CON VAR DE 1/2 " A CADA 25 CM COLADO EN CURVA DE RAMPA</t>
  </si>
  <si>
    <t>PLACA BASE DE 1" DE 90 X 90 CM . ACABADO CON PRIMER ANTICORROSIVO</t>
  </si>
  <si>
    <t>SUMINISTRO Y COLOCACIÓN DE METALOSA CALIBRE 24 PARA DESARROLLO DE CAMINATA DE PUENTE PEATONAL, INCLUYE MALLA 66-10/10, CONCRETO DE F'C= 250 KG/CM2.</t>
  </si>
  <si>
    <t xml:space="preserve">PUENTE PEATONAL </t>
  </si>
  <si>
    <t>EXCAVACIÓN A MANO EN CEPAS EN TERRENO CLASE II, DE 0.00 MTS 3.0 MTS DE PROFUNDIDAD, CON HERRAMIENTA MANUAL, INCLUYES ACARREOS FUERA DE LA OBRA.</t>
  </si>
  <si>
    <t>PLANTILLA DE 5 CM DE ESPESOR DE CONCRETO 150 KG/CM2 AGREGADO DE 20  MM,  CEMENTO NORMAL  REVENIMIENTO 8  A  10  CM,  A  INCLUYE: PREPARACIÓN DE LA SUPERFICIE,NIVELACIÓN, MAESTREADO Y COLADO,</t>
  </si>
  <si>
    <t>CONCRETO PREMEZCLADO  DE F´C=250 KG/CM2 T.M.A. =3/4" A EMPLEARSE EN ZAPATAS AISLADAS Y DADOS DE CIMENTACION DE ACUERDO A PROYECTO; INCLUYE: SUMINISTRO Y BOMBEO DEL  CONCRETO, CIMBRA Y DESCIMBRADO, MANO DE OBRA, EQUIPO Y TODO LO NECESARIO PARA SU CORRECTA EJECUCION.</t>
  </si>
  <si>
    <t>047-H-04-a)2)a)</t>
  </si>
  <si>
    <t>SUMINISTRO, HABILITADO E INSTALACION DE ACERO DE REFUERZO FÝ=4200KG/CM2 A EMPLEARSE EN ZAPATAS , DADOS  DE CIMENTACION, DE ACUERDO AL ARMADO DE PROYECTO; INCLUYE : SUMINISTRO DE MATERIAL, MANO DE OBRA, EQUIPO, HERRAMIENTA Y TODO LO NECESARIO PARA SU CORRECTA EJECUCION.</t>
  </si>
  <si>
    <t>047-T-04 a) 6)</t>
  </si>
  <si>
    <t>SUMINISTRO Y COLOCACION DE ESTRUCTURA METALICA A BASE DE ESTRUCTURA DE 3 CUERDAS CURVAS CON TUBO ROLADO DE ALTA RESISTENCIA, INCLUYENDO COLUMNAS SEGÚN DETALLES CONSTRUCTIVOS Y ESPECIFICACIONES EN PLANOS ARQUITECTONICOS Y ESTRUCTURALES. INCLUYE: CONEXIONES,PLACAS DE ACIENTO,ACABADO EN PINTURA ALKIDALICA PREVIO PRIMER ANTICORROSIVO, MATERIALES, MANO DE OBRA, MANIOBRAS, EQUIPO, HERRAMIENTA Y TODO LO NECESARIO PARA SU CORRECTA EJECUCION</t>
  </si>
  <si>
    <t>SUMINISTRO Y COLOCACION DE METALOSA PARA DESARROLLO DELA AREA PEATONAL DE  PUENTE SEGÚN DETALLES CONSTRUCTIVOS Y ESPECIFICACIONES EN PROYECTO ARQUITECTONICO Y ESTRUCTURAL, INCLUYE MATERIALES, MANO DE OBRA, MANIOBRAS, EQUIPO, HERRAMIENTA Y TODO LO NECESARIO PARA SU CORRECTA EJECUCION.</t>
  </si>
  <si>
    <t>Pza</t>
  </si>
  <si>
    <t>SUMINISTRO Y COLOCACION DE DE JUEGO DE ANCLAS DE ACERO  F'Y= 4200 KG/CM2 CON OCHO (8) PIEZAS DE 1" DE DIAMETRO PARA DADOS DE DE CIMENTACION, EMPOTRADOS EN  ELEMENTOS ESTRUCTURALES DE ACUERDO A PROYECTO, INCLUYE TORNILLERIA,, SUMINISTRO DE LOS MATERIALES, MANO DE OBRA, EQUIPO Y TODO LO NECESARIO PARA SU CORRECTA EJECUCION.</t>
  </si>
  <si>
    <t>jgo</t>
  </si>
  <si>
    <t>SUMINISTRO Y COLOCACION DE DE JUEGO DE ANCLAS DE ACERO  F'Y= 4200 KG/CM2 CON DOCE (12) PIEZAS DE 1" DE DIAMETRO PARA DADOS DE DE CIMENTACION, EMPOTRADOS EN  ELEMENTOS ESTRUCTURALES DE ACUERDO A PROYECTO, INCLUYE TORNILLERIA,, SUMINISTRO DE LOS MATERIALES, MANO DE OBRA, EQUIPO Y TODO LO NECESARIO PARA SU CORRECTA EJECUCION</t>
  </si>
  <si>
    <t>CONCRETO PREMEZCLADO  DE F´C=200 KG/CM2 T.M.A. =3/4" A EMPLEARSE EN LOSA DE CONCRETO DE METALOSA; INCLUYE: SUMINISTRO Y BOMBEO DEL  CONCRETO, MALLA ELECTROSOLDADA 6/6 6/6, CIMBRA Y DESCIMBRADO, MANO DE OBRA, EQUIPO Y TODO LO NECESARIO PARA SU CORRECTA EJECUCION.</t>
  </si>
  <si>
    <t>SUMINISTRO Y COLOCACION DE GROUT ENTRE DADO Y PLACA BASE DE COLUMNA, INCLUYE, CIMBRADO, COLADO Y DESCIMBRADO.</t>
  </si>
  <si>
    <t>SUMINISTRO Y COLOCACION DE BARANDAL METALICO A BASE DE PTR 3X3, PTR 2X2 Y TUBO DE 1/2" CEDULA 30.</t>
  </si>
  <si>
    <t>SUMINISTRO Y COLOCACION DE PINTURA ESMALTE COLOR A DEFINIR POR EL SUPERVISOR EN PERALTE DE METALOSA Y TUBO DE CUERDA SUPERIOR DE ARMADURA, INCLUYE TODO LO NECESARIO PARA SU CORRECTA EJECUCION</t>
  </si>
  <si>
    <t>SUMINISTRO Y COLOCACION DE SOPORTE A BASE DE PTR DE 3X3, INCLUYE PINTURA Y TODO LO NECESARIO PARA SU CORRECTA EJECUCION</t>
  </si>
  <si>
    <t>CONCEPTOS EXTRAORDINARIOS</t>
  </si>
  <si>
    <t>EXT. 1</t>
  </si>
  <si>
    <r>
      <t xml:space="preserve">CONCRETO HIDRÁULICO POR UNIDAD DE OBRA TERMINADA: SIMPLE, COLADO EN SECO, DE F’C= 250 KG/CM2, UTILIZADO EN </t>
    </r>
    <r>
      <rPr>
        <b/>
        <sz val="9"/>
        <rFont val="Arial Narrow"/>
        <family val="2"/>
      </rPr>
      <t>LOSA DE CANAL PLUVIAL</t>
    </r>
    <r>
      <rPr>
        <sz val="9"/>
        <rFont val="Arial Narrow"/>
        <family val="2"/>
      </rPr>
      <t>, DE SECCIÓN DE 5.00 M DE ANCHO Y 0.45 M DE ESPESOR, INCLUYE: SUMINISTRO Y COLOCACIÓN DEL CONCRETO, ACABADO A VUELTA DE PLANA, DESPERDICIOS, CIMBRA METÁLICA, SILLETAS DE ACERO, TRASPALEOS, GANCHOS, TRASLAPES, DESCIMBRADO, ACARREOS, MATERIALES, MANO DE OBRA, HERRAMIENTA, CURADO, LIMPIEZA, VIBRADO Y TODO LOS NECESARIO PARA SU CORRECTA EJECUCIÓN.</t>
    </r>
  </si>
  <si>
    <t>EXT. 2</t>
  </si>
  <si>
    <r>
      <t>CONCRETO HIDRÁULICO</t>
    </r>
    <r>
      <rPr>
        <b/>
        <sz val="9"/>
        <rFont val="Arial Narrow"/>
        <family val="2"/>
      </rPr>
      <t xml:space="preserve"> A TRES  DÍAS</t>
    </r>
    <r>
      <rPr>
        <sz val="9"/>
        <rFont val="Arial Narrow"/>
        <family val="2"/>
      </rPr>
      <t xml:space="preserve"> POR UNIDAD DE OBRA TERMINADA: SIMPLE, COLADO EN SECO, DE F’C= 250 KG/CM2, UTILIZADO EN LOSA SUPERIOR, INCLUYE: SUMINISTRO Y COLOCACIÓN DEL CONCRETO, DESPERDICIOS, CIMBRA DE CONTACTO APARENTE, OBRA FALSA, MATERIALES, BOMBEO MANO DE OBRA, HERRAMIENTA, CURADO, VIBRADO, DESPERDICIOS Y TODO LOS NECESARIO PARA SU CORRECTA EJECUCIÓN.</t>
    </r>
  </si>
  <si>
    <t>EXT. 3</t>
  </si>
  <si>
    <r>
      <t xml:space="preserve">      SUMINISTRO E INSTALACIÓN DE </t>
    </r>
    <r>
      <rPr>
        <b/>
        <sz val="9"/>
        <rFont val="Arial Narrow"/>
        <family val="2"/>
      </rPr>
      <t>TUBERÍA DE PAD DE 4”</t>
    </r>
    <r>
      <rPr>
        <sz val="9"/>
        <rFont val="Arial Narrow"/>
        <family val="2"/>
      </rPr>
      <t>, PARA</t>
    </r>
    <r>
      <rPr>
        <b/>
        <sz val="9"/>
        <rFont val="Arial Narrow"/>
        <family val="2"/>
      </rPr>
      <t xml:space="preserve"> CRUCE DE VIALIDAD EN PERFORACIÓN DIRECCIONADA</t>
    </r>
    <r>
      <rPr>
        <sz val="9"/>
        <rFont val="Arial Narrow"/>
        <family val="2"/>
      </rPr>
      <t>. INCLUYE: SUMINISTRO, INSTALACIÓN, DESPERDICIO, MANIOBRAS, ALMACENAJE, MATERIAL Y MANO DE OBRA Y TODO LO NECESARIO PARA SU CORRECTA EJECUCIÓN.</t>
    </r>
  </si>
  <si>
    <t>EXT. 4</t>
  </si>
  <si>
    <r>
      <t xml:space="preserve">SUMINISTRO E INSTALACIÓN DE </t>
    </r>
    <r>
      <rPr>
        <b/>
        <sz val="9"/>
        <rFont val="Arial Narrow"/>
        <family val="2"/>
      </rPr>
      <t>TUBERÍA DE PAD DE 2”,</t>
    </r>
    <r>
      <rPr>
        <sz val="9"/>
        <rFont val="Arial Narrow"/>
        <family val="2"/>
      </rPr>
      <t xml:space="preserve"> PARA CRUCE DE VIALIDAD EN PERFORACIÓN DIRECCIONADA. INCLUYE: SUMINISTRO, INSTALACIÓN, DESPERDICIO, MANIOBRAS, ALMACENAJE, MATERIAL Y MANO DE OBRA Y TODO LO NECESARIO PARA SU CORRECTA EJECUCIÓN.</t>
    </r>
  </si>
  <si>
    <t>EXT. 5</t>
  </si>
  <si>
    <r>
      <t xml:space="preserve">      SUMINISTRO Y COLOCACIÓN DE </t>
    </r>
    <r>
      <rPr>
        <b/>
        <sz val="9"/>
        <rFont val="Arial Narrow"/>
        <family val="2"/>
      </rPr>
      <t>SONOTUBO DE 18.5”</t>
    </r>
    <r>
      <rPr>
        <sz val="9"/>
        <rFont val="Arial Narrow"/>
        <family val="2"/>
      </rPr>
      <t xml:space="preserve"> DE DIÁMETRO PARA ALIGERAR LA LOSA. INCLUYE: MATERIALES, FIJACIONES, TAPONES, HERRAMIENTA, EQUIPO, MANO DE OBRA, ELEVACIONES, ELEVACIONES, DESPERDICIOS Y TODO LO NECESARIO PARA SU CORRECTA EJECUCIÓN.</t>
    </r>
  </si>
  <si>
    <t>EXT. 6</t>
  </si>
  <si>
    <r>
      <t xml:space="preserve">      SUMINISTRO Y COLOCACIÓN </t>
    </r>
    <r>
      <rPr>
        <b/>
        <sz val="9"/>
        <rFont val="Arial Narrow"/>
        <family val="2"/>
      </rPr>
      <t>CIMBRA MUERTA EN PUENTE</t>
    </r>
    <r>
      <rPr>
        <sz val="9"/>
        <rFont val="Arial Narrow"/>
        <family val="2"/>
      </rPr>
      <t>, A BASE DE TRIPLAY DE ¾”, POLÍN DE MADERA DE PINO DE 4”, MANO DE OBRA, ELEVACIONES, DESPERDICIOS Y TODO LO NECESARIO PARA SU CORRECTA EJECUCIÓN.</t>
    </r>
  </si>
  <si>
    <t>EXT. 7</t>
  </si>
  <si>
    <t xml:space="preserve">      CORTE, DEMOLICIÓN Y REPOSICIÓN DE CONCRETO HIDRÁULICO F'C=200 KG/CM2, PARA INSTALACIÓN DE TUBERÍA DE PVC  TIPO CONDUIT, DE 3", CON UNA PROFUNDIDAD DE 50CMS Y 30 CMS DE ANCHO, INCLUYE: CORTE CON MAQUINARIA, DEMOLICIÓN CON EQUIPO HIDRONEUMÁTICO, RETIRO DE ESCOMBRO, EXCAVACIÓN A MANO, RELLENOS, REPOSICIÓN DE CONCRETO.</t>
  </si>
  <si>
    <t>EXT. 8</t>
  </si>
  <si>
    <t xml:space="preserve">        SUMINISTRO Y COLOCACIÓN DE TUBERÍA DE 3" DE DIÁMETRO, DE PVC TIPO CONDUIT, INCLUYE: COLOCACIÓN, PEGAMENTO, GUÍA DE RAFIA TEXTIL, DESPERDICIOS, RELLENO, MATERIAL Y MANOS DE OBRA.</t>
  </si>
  <si>
    <t>EXT. 9</t>
  </si>
  <si>
    <t xml:space="preserve">      SUMINISTRO Y COLOCACIÓN DE UN TUBO DE 75MM PGG, PARA CRUZAR ARROYO, INCLUYE: TUBERÍA, COPLES, CANAL UNISTRUT, ABRAZADERA, TAQUETES, MATERIAL Y MANO DE OBRA.</t>
  </si>
  <si>
    <t>EXT. 10</t>
  </si>
  <si>
    <t xml:space="preserve">         SUMINISTRO E INSTALACIÓN DE MANGA PROTECTORA DE LÍNEA AÉREA DE MEDIA TENSIÓN, EN PUENTE DE VIVEBUS, INCLUYE: GRÚA, MANGA PLÁSTICA DE 51MM X 1.51 MTS, MATERIAL, MANO DE OBRA, ELEVACIONES, PERMISOS ANTE CFE..</t>
  </si>
  <si>
    <t>EXT. 11</t>
  </si>
  <si>
    <t xml:space="preserve">      DEMOLICIÓN DE MURO DE CONCRETO ARMADO EN PUENTES DE SORIANA Y VIVEBUS, DEBIDO A CAMBIO DE PROYECTO, CON EQUIPO NEUMÁTICO, INCLUYE: COMPRESORES DE AIRE, PISTOLAS DE AIRE, COMBUSTIBLE, FLETES, ACARREOS, ELEVACIONES, TRAZO, DEMOLICIÓN, CARGA Y RETIRO DE MATERIAL PRODUCTO DE DEMOLICIÓN.</t>
  </si>
  <si>
    <t>M3</t>
  </si>
  <si>
    <t>EXT. 12</t>
  </si>
  <si>
    <t xml:space="preserve">  SUMINISTRO Y COLOCACIÓN DE TUBERÍA DE PAD CONDUIT DE 3" DE DIÁMETRO RD 19, PARA CRUCE EN DIRECCIONADA DE FIBRA ÓPTICA PROPIEDAD DEL MUNICIPIO. INCLUYE MATERIAL, MANO DE OBRA, COLOCACIÓN, DESPERDICIO.</t>
  </si>
  <si>
    <t>EXT. 13</t>
  </si>
  <si>
    <t xml:space="preserve">       SUMINISTRO  DE SONOTUBO DE 10" DE DIÁMETRO PARA ALIGERAR LOSA. INCLUYE, MATERIALES, FLETES Y ALMACENAMIENTO.</t>
  </si>
  <si>
    <t>EXT. 14</t>
  </si>
  <si>
    <t xml:space="preserve">       ENLACE DE FIBRA ÓPTICA MONOMODO, PARA INTERCONECTAR LA RED METROPOLITANA DE FIBRA ÓPTICA DE GOBIERNO DEL ESTADO, DEBIDO A LOS CAMBIOS REALIZADOS EN EL CRUCE DENOMINADO TRÉBOL DE AV. HOMERO Y TECNOLÓGICO, INCLUYE: SUMINISTRO, INSTALACIÓN Y CONECTORIZACIÓN, RETIRO EXISTENTE DE FIBRA ÓPTICA AÉREA, INSTALACIÓN SUBTERRÁNEA, CONECTORIZACIÓN DE 24 HILOS DE FIBRA, ASÍ COMO LA INSTALACIÓN DE CAJAS DE EMPATE, LA FIBRA SUBTERRÁNEA DE RECONECTARA AL ENLACE AÉREO EXISTENTE.</t>
  </si>
  <si>
    <t>EXT. 15</t>
  </si>
  <si>
    <t xml:space="preserve">       DISEÑO ESTRUCTURAL DE PUENTES EN TRÉBOL DE AV. HOMERO Y AV. TECNOLÓGICO, INCLUYE: ANTEPROYECTO, PROYECTO, MEMORIA DE CÁLCULO, PLANOS ESTRUCTURALES EN DIGITAL, CATÁLOGO DE CONCEPTOS Y CANTIDADES.</t>
  </si>
  <si>
    <t>EXT. 16</t>
  </si>
  <si>
    <t xml:space="preserve">    FORMACIÓN Y COMPACTACIÓN POR UNIDAD DE OBRA TERMINADA: DE TERRAPLENES PARA NOVENTA Y CINCO POR CIENTO (95%), CON MATERIAL DEL BANCO INDICADO EN LA LICITACIÓN, CON CALIDAD PARA TERRAPLENES, FORMADO EN CAPAS HUMECTADAS DE 30 CMS. DE ESPESOR. INCLUYE: MATERIALES, ACARREOS, MANO DE OBRA, HERRAMIENTA Y TODO LO NECESARIO PARA SU CORRECTA EJECUCIÓN.</t>
  </si>
  <si>
    <t>EXT. 17</t>
  </si>
  <si>
    <t xml:space="preserve">   SUMINISTRO Y COLOCACIÓN DE SEMÁFORO PARA PEATONES, INCLUYE: MATERIALES, COLOCACIÓN, MANO DE OBRA, HERRAMIENTA Y TODO LO NECESARIO PARA SU CORRECTA EJECUCIÓN. POR UNIDAD DE OBRA TERMINADA.(SEMAFORO PEATONAL VIVEBUS)</t>
  </si>
  <si>
    <t>EXT. 18</t>
  </si>
  <si>
    <t xml:space="preserve">      REUBICACIÓN DE SEMÁFORO NUEVO PARA PEATONES, INCLUYE: MATERIALES, COLOCACIÓN, MANO DE OBRA, HERRAMIENTA Y TODO LO NECESARIO PARA SU CORRECTA EJECUCIÓN. POR UNIDAD DE OBRA TERMINADA.</t>
  </si>
  <si>
    <t>EXT. 19</t>
  </si>
  <si>
    <t xml:space="preserve">   ROTULACIÓN SEÑALES INFORMATIVAS DE IDENTIFICACIÓN (SID) EXISTENTES. INCLUYE MATERIALES, POSTE, BASE, MONTAJE, MANO DE OBRA, HERRAMIENTA Y TODO LO NECESARIO PARA SU CORRECTA EJECUCIÓN, POR UNIDAD DE OBRA TERMINADA.</t>
  </si>
  <si>
    <t>EXT. 20</t>
  </si>
  <si>
    <t xml:space="preserve">   CONSTRUCCIÓN DE GUARNICIONES DE CONCRETO HIDRÁULICO SIMPLE, COLADAS EN EL LUGAR, DE F'C= 250KG/CM2, CON 20 CM DE ALTURA SEGÚN PROYECTO (TRAPEZOIDAL) MÁS ANCLAJE CON VS #3 A CADA 60CMS. INCLUYE: MATERIALES, DESPERDICIOS, CIMBRA METÁLICA, DESCIMBRADO, JUNTAS, SELLADO DE JUNTAS CON MATERIAL SONOMERIC 1 O SIMILAR EN CALIDAD, VIBRADO, CURADO, MANO DE OBRA, HERRAMIENTA Y TODO LO NECESARIO PARA SU CORRECTA EJECUCIÓN POR UNIDAD DE OBRA TERMINADA.</t>
  </si>
  <si>
    <t>EXT. 20-A</t>
  </si>
  <si>
    <t>EXT. 21</t>
  </si>
  <si>
    <t xml:space="preserve">   SEÑALES RESTRICTIVAS (SR) SR-7 DE 86X86CM (CEDA EL PASO) CON POSTE GALVANIZADO DE 2"X2"X3.5 M. INCLUYE: MATERIALES, COLOCACIÓN, MANO DE OBRA, HERRAMIENTA Y TODO LO NECESARIO PARA SU CORRECTA EJECUCIÓN. POR UNIDAD DE OBRA TERMINADA.</t>
  </si>
  <si>
    <t>EXT. 22</t>
  </si>
  <si>
    <t xml:space="preserve">   SEÑALES INFORMATIVAS DE IDENTIFICACIÓN SID-14, DOS BANDERAS DE 244X366CM, CON SEÑAL OD-5, INCLUYE MATERIALES POSTE, MONTAJE, MANO DE OBRA, HERRAMIENTA Y TODO LO NECESARIO PARA SU CORRECTA EJECUCIÓN.</t>
  </si>
  <si>
    <t>EXT. 23</t>
  </si>
  <si>
    <t xml:space="preserve">   DETALLADO DE MUROS DE CONCRETO: REBABEO, PARCHEADO, PRIMER MANO DE PINTURA CON LLANA, SEGUNDA MANO DE PINTURA CON BROCHA. INCLUYE: MANO DE OBRA, CONSUMIBLES, HERRAMIENTA, EQUIPO, Y TODO LO NECESARIO PARA SU CORRECTA EJECUCIÓN.</t>
  </si>
  <si>
    <t>EXT. 23-A</t>
  </si>
  <si>
    <t>EXT. 24</t>
  </si>
  <si>
    <t xml:space="preserve">   SEÑALES PREVENTIVAS (SP) SP-21 DE 86X86CM (REDUCCION DE CARRIL) CON POSTE GALVANIZADO DE 2"X2"X3.5 M. INCLUYE: MATERIALES, COLOCACIÓN, MANO DE OBRA, HERRAMIENTA Y TODO LO NECESARIO PARA SU CORRECTA EJECUCIÓN. POR UNIDAD DE OBRA TERMINADA.</t>
  </si>
  <si>
    <t>EXT. 24-A</t>
  </si>
  <si>
    <t>EXT. 25</t>
  </si>
  <si>
    <t xml:space="preserve">   REUBICACIÓN DE SEÑALES PREVENTIVAS CON POSTE GALVANIZADO. INCLUYE: MATERIALES, RETIRO, COLOCACIÓN, MANO DE OBRA, HERRAMIENTA Y TODO LO NECESARIO PARA SU CORRECTA EJECUCIÓN. POR UNIDAD DE OBRA TERMINADA.</t>
  </si>
  <si>
    <t>EXT. 26</t>
  </si>
  <si>
    <t xml:space="preserve">   SEÑALES RESTRICTIVAS (SR) SR-10 DE 86X86CM (SOLO DERECHA) CON POSTE GALVANIZADO DE 2"X2"X3.5 M. INCLUYE: MATERIALES, COLOCACIÓN, MANO DE OBRA, HERRAMIENTA Y TODO LO NECESARIO PARA SU CORRECTA EJECUCIÓN. POR UNIDAD DE OBRA TERMINADA.</t>
  </si>
  <si>
    <t>EXT. 27</t>
  </si>
  <si>
    <t xml:space="preserve">   SEÑALES DE EDIFICACIÓN SID-13 (PRECAUCIÓN PEATONES) UNA BANDERA. INCLUYE MATERIALES, POSTE, BASE, MONTAJE, MANO DE OBRA, HERRAMIENTA Y TODO LO NECESARIO PARA SU CORRECTA EJECUCIÓN.</t>
  </si>
  <si>
    <t>EXT. 28</t>
  </si>
  <si>
    <t xml:space="preserve">   RECUBRIMIENTO DE SUPERFICIES CON PINTURA, POR UNIDAD DE OBRA TERMINADA SOBRE METAL: POR SUPERFICIE EN PARAPETO METÁLICO EXISTENTE, DE ACUERDO A PROYECTO. INCLUYE: MATERIALES, MANO DE OBRA, HERRAMIENTA, EQUIPO Y TODO LO NECESARIO PARA SU CORRECTA EJECUCIÓN.</t>
  </si>
  <si>
    <t>EXT. 28-A</t>
  </si>
  <si>
    <t>EXT. 29</t>
  </si>
  <si>
    <t xml:space="preserve">   COLOCACIÓN DE TUBERÍA DE PVC 2" PARA CRUCES DE RIEGO. INCLUYE: EXCAVACIÓN A MANO, MATERIALES, RELLENO, HERRAMIENTA, MANO DE OBRA Y TODO LO NECESARIO PARA SU CORRECTA EJECUCIÓN.</t>
  </si>
  <si>
    <t>EXT. 30</t>
  </si>
  <si>
    <t xml:space="preserve">   COLOCACIÓN DE TUBERÍA DE PVC 4" UTILIZADA EN DESAGÜE PLUVIAL BAJO BANQUETA DE RETORNOS. INCLUYE: EXCAVACIÓN, MATERIALES, RELLENO, HERRAMIENTA, MANO DE OBRA Y TODO LO NECESARIO PARA SU CORRECTA EJECUCIÓN.</t>
  </si>
  <si>
    <t>EXT. 31</t>
  </si>
  <si>
    <t xml:space="preserve">   CONSTRUCCIÓN DE DALA PARA SOPORTE 0.30X0.25 DE REGISTRO DE TELMEX ARMADA CON 4 VRS DEL #3 Y ESTRIBOS DE VRS #2 A CADA 20CMS. INCLUYE CONCRETO F'C=250 KG/CM2, ACERO DE REFUERZO, CIMBRA, DESPERDICIOS, MANO DE OBRA, HERRAMIENTA Y TODO LO NECESARIO PARA SU CORRECTA EJECUCIÓN.</t>
  </si>
  <si>
    <t>EXT. 32</t>
  </si>
  <si>
    <t xml:space="preserve">   SUMINISTRO Y COLOCACIÓN DE TÓTEM INDICADOR DE DIRECCIONES CON RÓTULO, A BASE DE PTR 2X2" LAMINA GRIS, INCLUYE, MANO DE OBRA, HERRAMIENTA Y TODO LO NECESARIO PARA SU CORRECTA EJECUCIÓN POR UNIDAD DE OBRA TERMINADA.</t>
  </si>
  <si>
    <t>pieza</t>
  </si>
  <si>
    <t>EXT. 33</t>
  </si>
  <si>
    <t>EXT. 34</t>
  </si>
  <si>
    <t xml:space="preserve">   SUMINISTRO Y COLOCACIÓN DE VINIL EN TÓTEM 2.50M X 2.10 ANCHO DE 80CMS, IMPRESO A COLOR INCLUYE, MANO DE OBRA, HERRAMIENTA Y TODO LO NECESARIO PARA SU CORRECTA EJECUCIÓN POR UNIDAD DE OBRA TERMINADA.</t>
  </si>
  <si>
    <t>EXT. 35</t>
  </si>
  <si>
    <t xml:space="preserve">   SUMINISTRO Y COLOCACIÓN DE PLANTA YUCA CHICA,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</si>
  <si>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EXT. 36</t>
  </si>
  <si>
    <t xml:space="preserve">   SUMINISTRO Y COLOCACIÓN DE PLANTA SOTOL CHICA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</si>
  <si>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EXT. 37</t>
  </si>
  <si>
    <t xml:space="preserve">   SUMINISTRO Y COLOCACIÓN DE PLANTA AGAVE LECHUGUITA GRANDE Y CHICO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</si>
  <si>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EXT. 38</t>
  </si>
  <si>
    <t xml:space="preserve">   SUMINISTRO Y COLOCACIÓN DE ALIMENTADOR COMPUESTO POR TUBO PVC DE 21 MM, CONTENIDO 3 CABLES DE COBRE THHWLA, PARA 600 V, 2 EN CAL. 10 Y UNO EN CAL. 10 PARA TIERRA, INCLUYE CURVAS, CONDULET Y TODO LO NECESARIO PARA SU CORRECTO FUNCIONAMIENTO.</t>
  </si>
  <si>
    <t>EXT. 39</t>
  </si>
  <si>
    <t xml:space="preserve">   SUMINISTRO Y COLOCACIÓN DE TIERRA K PARA REGISTRO DE MEDIA TENSIÓN, INCLUYE CURVAS, CONDULETS Y TODO LO NECESARIO PARA SU CORRECTO FUNCIONAMIENTO.</t>
  </si>
  <si>
    <t>EXT. 40</t>
  </si>
  <si>
    <t xml:space="preserve">   SUMINISTRO E INSTALACIÓN BASE DE CONCRETO CON UNA RESISTENCIA DE 200 KG/CM2, INSTALADA A UN MÍNIMO DE 2 CMS Y A 20 CMS SOBRE EL NIVEL DE LA GUARNICIÓN, BASE DE 2.00 MÁS DE ALTURA CON UN CUADRADO SUPERIOR DE 45 X 45 CMS., CUADRO INFERIOR DE 60 X 60 CMS., SE FABRICARÁ CON 2 CODOS DE PVC ELÉCTRICO DE 53MM A 45 CMS DEL NIVEL DE GUARNICIÓN, CON EL LADO "COPLE" DEL PVC HACIA LA RED SUBTERRÁNEA, AL EXTREMO CONTRARIO DEL CODO DE PVC COLOCAR COPLE Y TRAMO DE TUBO DE PVC DE 5.3 CMS PARA QUE SALGA 3 CMS FUERA DEL CONCRETO,  EL DIÁMETRO DE LA VARILLA SÓLIDA PARA LA FABRICACIÓN DEL JUEGO DE ANCLAS, SERÁ DE 2.54 CMS DE DIÁMETRO POR 1M DE LONG, Y 10CM DE ROSCA, EL ARMADO ESTÁ FORMADO POR 4 VARILLAS CORRUGADAS DE 1/2” Y ESTRIBOS DE VS 3/8”, COLOCANDO LOS AMARRES EN FORMA DE ESPIRAL A CADA 15CM, LAS ANCLAS TENDRÁN UNA DISTANCIA ENTRE BARRENOS DE 25.40 CMS, Y UNA ALTURA TOTAL DE LA BASE SALIENDO 9 CMS DE ROSCA ESTÁNDAR FUERA DEL CONCRETO. SE INSTALARÁN TUERCAS Y RONDANAS DE ALA ANCHA GALVANIZADA.</t>
  </si>
  <si>
    <t>EXT. 41</t>
  </si>
  <si>
    <t xml:space="preserve">   SUMINISTRO Y COLOCACIÓN DE TERMINAL EXTERIOR DE 27 KV CAL. 500 MCM AISLAMIENTO AL 133%. INCLUYE ZAPATA PONCHABLE DE DOBLE OJO CAÑÓN LARGO, HERRAMIENTA, EQUIPO Y TODO LO NECESARIO PARA SU COLOCACIÓN.</t>
  </si>
  <si>
    <t>EXT. 42</t>
  </si>
  <si>
    <t xml:space="preserve">   REGISTRO DE CONCRETO DE 40X40X40CM, MEDIDAS EXTERIORES, CON TAPA DE CONCRETO ARMADA CON VARILLA DE 3/8"", A CADA 10 CM EN AMBOS LADOS, CON 7 CM DE ESPESOR. CON POZO DE ABSORCIÓN RELLENO DE GRAVA Y ARENA, DE 40CMSX40CMSX60CMS DE PROFUNDIDAD,  INCLUYE  TODO LO NECESARIO PARA SU CORRECTO FUNCIONAMIENTO</t>
  </si>
  <si>
    <t>EXT. 43</t>
  </si>
  <si>
    <t xml:space="preserve">   SUMINISTRO Y COLOCACIÓN DE PLANTA YUCA MEDIANA,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</si>
  <si>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EXT. 44</t>
  </si>
  <si>
    <t xml:space="preserve">   SUMINISTRO Y COLOCACIÓN DE PLANTA YUCA GRANDE,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</si>
  <si>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EXT. 45</t>
  </si>
  <si>
    <t xml:space="preserve">   SUMINISTRO Y COLOCACIÓN DE PLANTA SOTOL GRANDE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</si>
  <si>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EXT. 46</t>
  </si>
  <si>
    <t xml:space="preserve">   SUMINISTRO Y COLOCACIÓN DE PLANTA AGAVE LECHUGUITA CHICO   INCLUYE: EXCAVACIÓN, RELLENO CON TIERRA PARA JARDÍN, FERTILIZANTES, RIEGO Y MANTENIMIENTO HASTA POR 30 DÍAS DESPUÉS DE LA RECEPCIÓN DE LA OBRA, RETIRO DE LOS MATERIALES PRODUCTO DE EXCAVACIÓN A LUGAR AUTORIZADO POR LA DDUE MUNICIPAL, MANO DE OBRA, HERRAMIENTA, EQUIPO, LIMPIEZAS Y TODO LO NECESARIO PARA SU CORRECTA EJECUCIÓN, POR UNIDAD DE OBRA TERMINADA.</t>
  </si>
  <si>
    <t>EXT. 47</t>
  </si>
  <si>
    <t>SUMINISTRO Y COLOCACIÓN DE ALIMENTADOR COMPUESTO POR TUBO PVC DE 21 MM, CONTENIDO 5 CABLES DE COBRE THHWLA, PARA 600 V, 4 EN CAL. 10 Y UNO EN CAL. 10 PARA TIERRA, INCLUYE CURVAS, CONDULETS Y TODO LO NECESARIO PARA SU CORRECTO FUNCIONAMIENTO.</t>
  </si>
  <si>
    <t>EXT. 48</t>
  </si>
  <si>
    <t xml:space="preserve">   SUMINISTRO Y COLOCACIÓN DE ESTRUCTURA TIPO PUENTE, SEÑAL DE IDENTIFICACIÓN SID-15, CLARO DE 23 MTS, CON UNA BANDERA DE 2.44 X 7.99M, 2 BANDERAS DE 2.44 X 3.66 M, INCLUYE: MATERIALES, BASES, POSTES, MONTAJE, SEÑALAMIENTO VIAL PROVISIONAL DURANTE EL MONTAJE, GRÚA, MANO DE OBRA, HERRAMIENTA, Y TODO LO NECESARIO PARA SU CORRECTA INSTALACIÓN.</t>
  </si>
  <si>
    <t>EXT. 49</t>
  </si>
  <si>
    <t xml:space="preserve">   SUMINISTRO Y COLOCACIÓN DE SEÑAL SID (TABLERO INFORMATIVO DE 2.44 X 3.05 M EN REFLEJANTE GRADO ALTA DENSIDAD TOTAL, SE INSTALA EN PUENTE SID-15, CON LOGOTIPO DEL MUNICIPIO, INCLUYE: MATERIAL, MANO DE OBRA, MANIOBRAS, MONTAJE CON GRÚA Y CANASTILLA, DESVIÓ DE TRÁFICO, SEÑALAMIENTO PROVISIONAL.</t>
  </si>
  <si>
    <t>EXT. 50</t>
  </si>
  <si>
    <t xml:space="preserve">   SUMINISTRO E INSTALACIÓN DE BASES DE CONCRETO, PARA LUMINARIAS EN ALUMBRADO DE ESCULTURAS DE GAZAS FORD Y SORIANA, DE 60 CMS DE DIÁMETRO Y 1.50 MTS DE PROFUNDIDAD, INCLUYE: ARMADO CON ACERO DEL NO. 5 VERTICAL, ANILLOS DEL NO. 3 @ 20 CMS, 4 ANCLAS DE 90 CMS DE 3/4", CON TUERCA Y ARANDELA, CIMBRA CON SONOTUBO, CONCRETO F'C=250 KG/CM2, EXCAVACIÓN A MANO, RELLENO CON MATERIAL PRODUCTO DE EXCAVACIÓN.</t>
  </si>
  <si>
    <t>EXT. 51</t>
  </si>
  <si>
    <t xml:space="preserve">   INSTALACIÓN DE ARBOTANTES EN LUMINARIAS DE ESCULTURAS, INCLUYE: ACARREOS, ELEVACIONES, MONTAJE, PLOMEADO, GRÚA.</t>
  </si>
  <si>
    <t>EXT. 51-A</t>
  </si>
  <si>
    <t>EXT. 52</t>
  </si>
  <si>
    <t xml:space="preserve">   FABRICACIÓN DE BASE DE CONCRETO PARA SECCIONADOR DE DIMENSIONES DE 2.8X2.5ML, CON UN ESPESOR DE 20CMS, CON CONCRETO PREMEZCLADO F'C 200KG/CM2, ARMADO CON VARILLA NO.4 @15CMS EN AMBOS SENTIDOS, INCLUYE LA CIMBRA PERIMETRAL, COMPACTACIÓN DEL TERRENO, MATERIAL Y MANO DE OBRA.</t>
  </si>
  <si>
    <t>EXT. 52-A</t>
  </si>
  <si>
    <t>EXT. 53</t>
  </si>
  <si>
    <t xml:space="preserve">   FABRICACIÓN DE BASE DE CONCRETO DE 70X70X150 CMS, CONCRETO F'C=250 KG/CM2, CON JUEGO DE ANCLAS DE 8 PUNTAS DE 1", ZAPATA AISLADA PARA SID-14, SID-13, INCLUYE: EXCAVACIÓN A MANO, CIMBRA METÁLICA, RELLENO CON MATERIAL PRODUCTO DE EXCAVACIÓN, RETIRO DE MATERIAL SOBRANTE FUERA DE LA OBRA, MATERIAL Y MANO DE OBRA.</t>
  </si>
  <si>
    <t>EXT. 54</t>
  </si>
  <si>
    <t xml:space="preserve">   SUMINISTRO Y COLOCACIÓN DE SID-14 DE 2.44X3.66 MTS (BANDERA DOBLE) FONDO AI Y LETRAS AI CON POSTE, ESTRUCTURA PINTADA, INCLUYE: OD-5 DE 060X1.22, COLOCACIÓN, MANO DE OBRA, MANIOBRAS CON GRÚA CON CANASTILLA, SEÑALAMIENTO PROVISIONAL, PARA DESVÍO DE TRÁNSITO Y TODO LO NECESARIO PARA SU CORRECTA EJECUCIÓN.</t>
  </si>
  <si>
    <t>EXT. 55</t>
  </si>
  <si>
    <t xml:space="preserve">   REUBICACIÓN DE SEÑAL DE PEATÓN, ALTO, CURVA SOLO IZQUIERDA, DE MEDIDA 86 X 86 CMS, INCLUYE: POSTES NUEVOS, EXCAVACIÓN, CONCRETO PARA SUJECIÓN DE POSTE, DESMANTELAMIENTO Y REUBICACIÓN DE SEÑAL EXISTENTE.</t>
  </si>
  <si>
    <t>EXT. 56</t>
  </si>
  <si>
    <t xml:space="preserve">   RETIRO DE LONAS IMPRESAS EN SID-13, INFORMATIVAS DE DESVIACIÓN DE TRÁFICO, INCLUYE: DESMONTAJE DE GRÚA CON CANASTILLA, SEÑALAMIENTO PARA DESVIACIÓN DE TRÁFICO, (4 NARANJAS, 1 BLANCA).</t>
  </si>
  <si>
    <t>EXT. 57</t>
  </si>
  <si>
    <t xml:space="preserve">      RETIRO Y RECOLOCACIÓN DE ROTULO EN SEÑALES INFORMATIVAS DE IDENTIFICACIÓN (SID-13), EXISTENTES, TABLERO DE 3.66X1.86 MTS, INCLUYE: DESMONTAJE, ROTULACIÓN DE ACUERDO A PROYECTO, COLOCACIÓN, MANO DE OBRA, MANIOBRAS CON GRÚA CON CANASTILLA, SEÑALAMIENTO PROVISIONAL PARA DESVIÓ DE TRÁFICO.</t>
  </si>
  <si>
    <t>EXT. 58</t>
  </si>
  <si>
    <t xml:space="preserve">   SUMINISTRO Y COLOCACIÓN DE SEÑALAMIENTOSR-30X71 CMS, “PROHIBIDO DOBLE CAJA", INCLUYE: INSTALADO EN POSTE METÁLICO GALVANIZADO EXISTENTE, COLOCACIÓN, MATERIAL Y MANO DE OBRA.</t>
  </si>
  <si>
    <t>EXT. 59</t>
  </si>
  <si>
    <t xml:space="preserve">   CARGA Y RETIRO DE MATERIAL PRODUCTO DE VEGETACIÓN FUERA DE LA OBRA, TIRO A DEPOSITO AUTORIZADO POR EL MUNICIPIO, INCLUYE: CARGA, RETIRO A 9.5 KMS.</t>
  </si>
  <si>
    <t>EXT. 60</t>
  </si>
  <si>
    <t xml:space="preserve">   SUMINISTRO Y COLOCACIÓN DE TOPE REDUCTOR DE VELOCIDAD EN CRUCE PEATONAL, "SAFETY RIDER ", EN GAZA DE VIVEBUS, PIEZA DE 90X50X5 CMS, INCLUYE: CABECEROS, FIJACIÓN CON EPOXICO Y PERNO METÁLICO, TRAZO, MATERIAL Y MANO DE OBRA.</t>
  </si>
  <si>
    <t>EXT. 61</t>
  </si>
  <si>
    <t xml:space="preserve">   SUMINISTRO Y COLOCACIÓN DE SEÑAL SP, DE 86X86 MTS, "TOPE A 50 MTS, INCLUYE: POSTE GALVANIZADO, COLOCACIÓN, MANO DE OBRA.</t>
  </si>
  <si>
    <t>EXT. 62</t>
  </si>
  <si>
    <t xml:space="preserve">   SEÑALAMIENTO DE TRES FLECHAS. SEÑAL SIR 86X178CMS (INFORMACIÓN DE RECOMENDACIÓN) AI CON POSTES DE 2M DE ALTURA LIBRE, EN ACABADO REFLEJANTE ALTA INTENSIDAD, CON LEYENDA DE SOLO Y FLECHA EN CADA TABLERO. INCLUYE INSTALACIÓN, CONCRETO Y RETIRO DE ESCOMBRO.</t>
  </si>
  <si>
    <t>EXT. 63</t>
  </si>
  <si>
    <t xml:space="preserve">   SUMINISTRO Y APLICACIÓN DE PINTURA TRÁFICO, PARA LOGOTIPO DE DISCAPACITADOS EN COLOR BLANCO Y AZUL DE 3.0X2.0 MTS.</t>
  </si>
  <si>
    <t>EXT. 64</t>
  </si>
  <si>
    <t xml:space="preserve">   SUMINISTRO Y COLOCACIÓN DE CHAROLA SR DE 86X86 CMS, EN LÁMINA GALVANIZADA CAL. 16, CON ROTULO DE SEMÁFORO PRÓXIMO, SOLDADO A BANDERA DE PRECAUCIÓN DE SEMÁFORO PEATONAL, INCLUYE: MANIOBRAS DE GRÚA E INSTALACIÓN.</t>
  </si>
  <si>
    <t>EXT. 65</t>
  </si>
  <si>
    <t xml:space="preserve">   SUMINISTRO Y COLOCACIÓN DE SEÑAL SID-9, DE 40X178 CMS, (ENTRONQUE) DOS TABLEROS, FONDO AI Y LETRAS AI, DOS POSTES EN LÁMINA GALVANIZADA CAL. 16 DE 2"X2", INCLUYE INSTALACIÓN.</t>
  </si>
  <si>
    <t>EXT. 66</t>
  </si>
  <si>
    <t xml:space="preserve">   SUMINISTRO Y COLOCACIÓN DE SEÑAL SIR, DE 86X178 CMS, (INFORMATIVA RECOMENDACIÓN) AI POSTES, LÁMINA GALVANIZADA CAL. 16, EN ACABADO REFLEJANTE GRADO ALTA INTENSIDAD Y ORILLA DE 20 CMS, EN GRADO DIAMANTE VERDE LIMOS FLUORESCENTE, LEYENDA RETORNO, SEGÚN DISEÑO, INCLUYE INSTALACIÓN., FONDO AI Y LETRAS AI, DOS POSTES EN LÁMINA GALVANIZADA CAL. 16 DE 2"X2", LEYENDA RETORNO SEGÚN DISEÑO INCLUYE INSTALACIÓN.</t>
  </si>
  <si>
    <t>EXT. 67</t>
  </si>
  <si>
    <t xml:space="preserve">   SUMINISTRO Y COLOCACIÓN DE SEÑAL SR DE 86X86 CMS, (VUELTA CONTINUA IZQUIERDA), AI CON POSTE GALVANIZADO DE 2"X2"X3.50 MTS, INCLUYE: INSTALACIÓN.</t>
  </si>
  <si>
    <t>EXT. 68</t>
  </si>
  <si>
    <t xml:space="preserve">   SUMINISTRO Y COLOCACIÓN DE SEÑAL OD DE 60 X 76 CMS (INDICADOR DE CURVA PELIGROSA) AI A UNA CARA CON POSTE METÁLICO GALVANIZADO DE 2"X2", INCLUYE INSTALACIÓN.</t>
  </si>
  <si>
    <t>EXT. 69</t>
  </si>
  <si>
    <t xml:space="preserve">   SUMINISTRO Y COLOCACIÓN DE ROTULO (CALCOMANÍA) EN LÁMINA CAL. 20 DE 86X86 CMS, CON LEYENDA 4.75 MTS DE ALTURA LIBRE RESTRINGIDA, EN GRADO DE ALTA DENSIDAD, SE INSTALA PIJADA EN PUENTE SID-15, INCLUYE ELEVACIONES CON GRÚA CANASTILLA, LEYENDA "H=4.75M".</t>
  </si>
  <si>
    <t>EXT. 70</t>
  </si>
  <si>
    <t xml:space="preserve">   SUMINISTRO Y COLOCACIÓN DE SEÑAL OD DE 30 X 122 CMS, (INDICADOR DE OBSTÁCULOS) BLANCO/NEGRO AI, INCLUYE INSTALACIÓN.</t>
  </si>
  <si>
    <t>EXT. 71</t>
  </si>
  <si>
    <t xml:space="preserve">   RETIRO DE BANDERA SID-13 EXISTENTE (ESTRUCTURA Y SEMÁFORO) Y ENTREGA A VIALIDAD EN DOMICILIO DE AV. JUAN ESCUTIA, INCLUYE: MANIOBRAS CON GRÚA CANASTILLA, TRASLADO, MANIOBRAS.</t>
  </si>
  <si>
    <t>EXT. 72</t>
  </si>
  <si>
    <t xml:space="preserve">   SUMINISTRO Y COLOCACIÓN DE BARANDAL METÁLICO EN HUECOS DE SERVICIO DE CANAL PLUVIAL, A BASE DE TUBO DE FIERRO NEGRO CED. 40, INCLUYE: PLACAS DE FIJACIÓN, TAQUETES, FONDO ANTICORROSIVO, PINTURA ESMALTE, SOLDADURA, DESPERDICIOS, FLETE, MATERIAL Y MANO DE OBRA.</t>
  </si>
  <si>
    <t>EXT. 73</t>
  </si>
  <si>
    <t xml:space="preserve">   EXCAVACIONES EN TERRAPLÉN DE GAZA DE VIVEBUS, COMPACTADO AL 95%, POR ADECUACIONES DE PROYECTO (CAMBIO DE PENDIENTE), POR UNIDAD DE OBRA TERMINA TERMINADA, EN CORTES POR ADECUACIÓN DE PENDIENTE EN RAMPA, INCLUYE: RECUPERACIÓN DE MATERIAL, EXCAVACIÓN CON EQUIPO PESADO, CARGA DE MATERIAL, ACARREOS INTERNOS A 1.0 KM, TRAZO, LEVANTAMIENTO TOPOGRÁFICO.</t>
  </si>
  <si>
    <t>EXT. 74</t>
  </si>
  <si>
    <t xml:space="preserve">   SUMINISTRO Y COLOCACIÓN DE SEÑAL SIR, DE 86X178 CMS, (INFORMATIVA RECOMENDACIÓN) AI POSTES, DE 2M ALTURA LIBRE, EN ACABADO REFLEJANTE ALTA DENSIDAD CON LEYENDA DE SOLO Y FLECHA EN CADA TABLERO SEGÚN DISEÑO INCLUYE INSTALACIÓN.</t>
  </si>
  <si>
    <t>EXT. 75</t>
  </si>
  <si>
    <t xml:space="preserve">   SUMINISTRO Y APLICACIÓN DE PINTURA ESMALTE COLOR ALUMINIO, EN POSTES DE ALUMBRADO PÚBLICO EXISTENTES, A UNA ALTURA DE 10 MTS, INCLUYE: LIMPIEZA DE POSTE, PINTURA, MANO DE OBRA, ELEVACIONES, MATERIALES.</t>
  </si>
  <si>
    <t>EXT. 76</t>
  </si>
  <si>
    <t xml:space="preserve">   SUMINISTRO Y COLOCACIÓN DE SEÑALAMIENTO SP-86X86 CMS, “ESTRECHAMIENTO ASIMÉTRICO" CON POSTE GALVANIZADO DE 2”X2”X3.5", INCLUYE: COLOCACIÓN, MATERIAL Y MANO DE OBRA.</t>
  </si>
  <si>
    <t>EXT. 77</t>
  </si>
  <si>
    <t xml:space="preserve">   SUMINISTRO Y COLOCACIÓN DE SEÑAL SID DE 183 X366 CM FONDO AI Y LETRAS AI, FABRICADA EN LÁMINA GALVANIZADA CAL. 16, ROTULADA EN ACABADO REFLEJANTE ALTA INTENSIDAD CON REFLEJANTE GRADO DIAMANTE AMARILLO LIMÓN, INCLUYE: MATERIALES, MONTAJE, SEÑALAMIENTO VIAL PROVISIONAL DURANTE EL MONTAJE, GRÚA, MANO DE OBRA, HERRAMIENTA, Y TODO LO NECESARIO PARA SU CORRECTA INSTALACIÓN.</t>
  </si>
  <si>
    <t>EXT. 78</t>
  </si>
  <si>
    <t xml:space="preserve">   SUMINISTRO Y COLOCACIÓN DE SEÑAL SID 13 (PRECAUCIÓN PEATONES) UNA BANDERA, INCLUYE: POSTE, BASE, MATERIALES, MANO DE OBRA, MANIOBRAS, MONTAJE CON GRÚA Y CANASTILLA, DESVIÓ DE TRÁFICO, SEÑALAMIENTO PROVISIONAL Y TODO LO NECESARIO PARA SU CORRECTA EJECUCIÓN.</t>
  </si>
  <si>
    <t>EXT. 79</t>
  </si>
  <si>
    <t xml:space="preserve">   SUMINISTRO Y COLOCACIÓN DE SEÑAL SID 14 DOS BANDERAS DE 244 X 366 CM, CON SEÑAL OD-5, INCLUYE: MATERIALES, POSTE, MONTAJE, SEÑALAMIENTO VIAL PROVISIONAL DURANTE EL MONTAJE, GRÚA, MANO DE OBRA, HERRAMIENTA Y TODO LO NECESARIO PARA SU CORRECTA INSTALACIÓN.</t>
  </si>
  <si>
    <t>EXT. 80</t>
  </si>
  <si>
    <t xml:space="preserve">   SUMINISTRO Y COLOCACIÓN DE ESTRUCTURA TIPO PUENTE, SEÑAL DE IDENTIFICACIÓN SID-15, CLARO DE 23 M, CON UNA BANDERA DE 244 X 799 CM Y DOS BANDERAS DE 244 X 366 M, INCLUYE: MATERIALES, POSTES, BASES, MONTAJE, SEÑALAMIENTO VIAL PROVISIONAL DURANTE EL MONTAJE, GRÚA, MANO DE OBRA, HERRAMIENTA Y TODO LO NECESARIO PARA SU CORRECTA INSTALACIÓN.</t>
  </si>
  <si>
    <t>EXT. 81</t>
  </si>
  <si>
    <t xml:space="preserve">   SUMINISTRO Y COLOCACIÓN DE SEÑAL SR-86 X 86 CM (CRUCE DE PEATÓN) AI CON POSTE GALVANIZADO DE 2" X 2"X 3.5 M, INCLUYE: MATERIALES, POSTE, MANO DE OBRA, HERRAMIENTA Y TODO LO NECESARIO PARA SU CORRECTA INSTALACIÓN.</t>
  </si>
  <si>
    <t>EXT. 82</t>
  </si>
  <si>
    <t xml:space="preserve">   SUMINISTRO Y COLOCACIÓN DE SEÑAL SR-86 X 86 CM (PROHIBIDA VUELTA IZQUIERDA) AI CON POSTE GALVANIZADO DE 2" X 2"X 3.5 M, INCLUYE: MATERIALES, POSTE, MANO DE OBRA, HERRAMIENTA Y TODO LO NECESARIO PARA SU CORRECTA INSTALACIÓN.</t>
  </si>
  <si>
    <t/>
  </si>
  <si>
    <t>AJUSTE DE COSTOS (ESCALATORIAS)</t>
  </si>
  <si>
    <t>AJUSTE DE COSTOS EST. 1 Y 2</t>
  </si>
  <si>
    <t>Lote</t>
  </si>
  <si>
    <t>AJUSTE DE COSTOS EST. 3  Y 4</t>
  </si>
  <si>
    <t>AJUSTE DE COSTOS EST. 5  Y 6</t>
  </si>
  <si>
    <t>AJUSTE DE COSTOS EST. 7, 8  Y 9</t>
  </si>
  <si>
    <t>AJUSTE DE COSTOS EST. 10 y 11</t>
  </si>
  <si>
    <t>SUBTOTAL</t>
  </si>
  <si>
    <t>IVA</t>
  </si>
  <si>
    <t>I.V.A.</t>
  </si>
  <si>
    <r>
      <t xml:space="preserve">   SUMINISTRO E INSTALACIÓN DE SEMÁFORO PRINCIPAL DE 3 LUCES, INCLUYE CABLEADO, BOTONERA PARA SOLICITAR ACCESO, CONTROL PARA SEMÁFOROS, HERRAMIENTA Y MANO DE OBRA Y TODO LO NECESARIO PARA SU CORRECTA INSTALACIÓN.</t>
    </r>
    <r>
      <rPr>
        <b/>
        <sz val="9"/>
        <rFont val="Arial Narrow"/>
        <family val="2"/>
      </rPr>
      <t xml:space="preserve"> (SEMAFORO PEATONAL BAJO PUENTE</t>
    </r>
    <r>
      <rPr>
        <sz val="9"/>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</si>
</sst>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quot;$&quot;* #,##0.00_-;_-&quot;$&quot;* &quot;-&quot;??_-;_-@_-"/>
    <numFmt numFmtId="43" formatCode="_-* #,##0.00_-;\-* #,##0.00_-;_-* &quot;-&quot;??_-;_-@_-"/>
    <numFmt numFmtId="164" formatCode="&quot;$&quot;#,##0.00"/>
    <numFmt numFmtId="166" formatCode="_(* #,##0.0_);_(* \(#,##0.0\);_(* &quot; &quot;??_);_(@_)"/>
    <numFmt numFmtId="167" formatCode="[$$-80A]#,##0.00"/>
    <numFmt numFmtId="168" formatCode="#,##0.00000"/>
    <numFmt numFmtId="169" formatCode="&quot;$&quot;\ #,##0.00_);[Red]\(&quot;$&quot;\ #,##0.00\)"/>
    <numFmt numFmtId="170" formatCode="#,##0.0000"/>
  </numFmts>
  <fonts count="30" x14ac:knownFonts="1">
    <font>
      <sz val="10"/>
      <name val="Arial"/>
    </font>
    <font>
      <sz val="10"/>
      <name val="MS Sans Serif"/>
      <family val="2"/>
    </font>
    <font>
      <sz val="11"/>
      <color theme="1"/>
      <name val="Arial"/>
      <family val="2"/>
    </font>
    <font>
      <sz val="10"/>
      <name val="Arial"/>
      <family val="2"/>
    </font>
    <font>
      <sz val="11"/>
      <name val="Arial"/>
      <family val="2"/>
    </font>
    <font>
      <b/>
      <sz val="14"/>
      <name val="Arial Narrow"/>
      <family val="2"/>
    </font>
    <font>
      <b/>
      <sz val="14"/>
      <color theme="1"/>
      <name val="Calibri"/>
      <family val="2"/>
      <scheme val="minor"/>
    </font>
    <font>
      <sz val="10"/>
      <color indexed="8"/>
      <name val="Arial"/>
      <family val="2"/>
    </font>
    <font>
      <sz val="10"/>
      <name val="Arial Narrow"/>
      <family val="2"/>
    </font>
    <font>
      <b/>
      <sz val="14"/>
      <color indexed="16"/>
      <name val="Arial Narrow"/>
      <family val="2"/>
    </font>
    <font>
      <sz val="10"/>
      <color indexed="17"/>
      <name val="Arial"/>
      <family val="2"/>
    </font>
    <font>
      <sz val="9"/>
      <color indexed="17"/>
      <name val="Arial Narrow"/>
      <family val="2"/>
    </font>
    <font>
      <u/>
      <sz val="9"/>
      <name val="Arial Narrow"/>
      <family val="2"/>
    </font>
    <font>
      <b/>
      <sz val="9"/>
      <name val="Arial"/>
      <family val="2"/>
    </font>
    <font>
      <sz val="9"/>
      <name val="Arial"/>
      <family val="2"/>
    </font>
    <font>
      <sz val="9"/>
      <color theme="1"/>
      <name val="Arial"/>
      <family val="2"/>
    </font>
    <font>
      <b/>
      <sz val="9"/>
      <color theme="1"/>
      <name val="Arial"/>
      <family val="2"/>
    </font>
    <font>
      <sz val="10"/>
      <color indexed="16"/>
      <name val="Arial"/>
      <family val="2"/>
    </font>
    <font>
      <b/>
      <sz val="9"/>
      <color indexed="9"/>
      <name val="Arial"/>
      <family val="2"/>
    </font>
    <font>
      <sz val="10"/>
      <color indexed="9"/>
      <name val="Arial"/>
      <family val="2"/>
    </font>
    <font>
      <b/>
      <sz val="9"/>
      <name val="Arial Narrow"/>
      <family val="2"/>
    </font>
    <font>
      <sz val="9"/>
      <color indexed="8"/>
      <name val="Arial"/>
      <family val="2"/>
    </font>
    <font>
      <b/>
      <sz val="11"/>
      <name val="Arial Narrow"/>
      <family val="2"/>
    </font>
    <font>
      <sz val="9"/>
      <color indexed="8"/>
      <name val="Arial Narrow"/>
      <family val="2"/>
    </font>
    <font>
      <b/>
      <sz val="10"/>
      <name val="Arial"/>
      <family val="2"/>
    </font>
    <font>
      <sz val="9"/>
      <name val="Arial Narrow"/>
      <family val="2"/>
    </font>
    <font>
      <b/>
      <sz val="10"/>
      <name val="Arial Narrow"/>
      <family val="2"/>
    </font>
    <font>
      <sz val="9"/>
      <color rgb="FFFF0000"/>
      <name val="Arial"/>
      <family val="2"/>
    </font>
    <font>
      <sz val="8"/>
      <color indexed="8"/>
      <name val="Arial Narrow"/>
      <family val="2"/>
    </font>
    <font>
      <sz val="8"/>
      <name val="Arial Narrow"/>
      <family val="2"/>
    </font>
  </fonts>
  <fills count="3">
    <fill>
      <patternFill patternType="none"/>
    </fill>
    <fill>
      <patternFill patternType="gray125"/>
    </fill>
    <fill>
      <patternFill patternType="solid">
        <fgColor indexed="8"/>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9"/>
      </left>
      <right style="medium">
        <color indexed="9"/>
      </right>
      <top style="medium">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s>
  <cellStyleXfs count="10">
    <xf numFmtId="0" fontId="0" fillId="0" borderId="0"/>
    <xf numFmtId="43" fontId="3"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169" fontId="1" fillId="0" borderId="0" applyFont="0" applyFill="0" applyBorder="0" applyAlignment="0" applyProtection="0"/>
    <xf numFmtId="40" fontId="1" fillId="0" borderId="0" applyFont="0" applyFill="0" applyBorder="0" applyAlignment="0" applyProtection="0"/>
  </cellStyleXfs>
  <cellXfs count="93">
    <xf numFmtId="0" fontId="0" fillId="0" borderId="0" xfId="0"/>
    <xf numFmtId="44" fontId="2" fillId="0" borderId="0" xfId="3" applyNumberFormat="1" applyFont="1" applyFill="1" applyAlignment="1">
      <alignment horizontal="right" wrapText="1"/>
    </xf>
    <xf numFmtId="0" fontId="2" fillId="0" borderId="0" xfId="3" applyFont="1" applyFill="1" applyAlignment="1">
      <alignment wrapText="1"/>
    </xf>
    <xf numFmtId="0" fontId="4" fillId="0" borderId="0" xfId="4" applyFont="1" applyFill="1" applyAlignment="1">
      <alignment wrapText="1"/>
    </xf>
    <xf numFmtId="0" fontId="6" fillId="0" borderId="0" xfId="0" applyFont="1" applyFill="1" applyAlignment="1">
      <alignment horizontal="center"/>
    </xf>
    <xf numFmtId="0" fontId="7" fillId="0" borderId="0" xfId="5" applyFont="1" applyFill="1" applyBorder="1"/>
    <xf numFmtId="0" fontId="9" fillId="0" borderId="0" xfId="5" applyFont="1" applyFill="1" applyAlignment="1">
      <alignment horizontal="center" vertical="top"/>
    </xf>
    <xf numFmtId="0" fontId="11" fillId="0" borderId="0" xfId="5" applyFont="1" applyFill="1" applyBorder="1"/>
    <xf numFmtId="0" fontId="15" fillId="0" borderId="0" xfId="0" applyFont="1" applyFill="1" applyAlignment="1">
      <alignment horizontal="left"/>
    </xf>
    <xf numFmtId="0" fontId="18" fillId="2" borderId="3" xfId="5" applyFont="1" applyFill="1" applyBorder="1" applyAlignment="1">
      <alignment horizontal="center" vertical="center"/>
    </xf>
    <xf numFmtId="39" fontId="18" fillId="2" borderId="3" xfId="5" applyNumberFormat="1" applyFont="1" applyFill="1" applyBorder="1" applyAlignment="1">
      <alignment horizontal="center" vertical="center"/>
    </xf>
    <xf numFmtId="0" fontId="15" fillId="0" borderId="0" xfId="0" applyFont="1" applyFill="1" applyAlignment="1">
      <alignment horizontal="center"/>
    </xf>
    <xf numFmtId="0" fontId="20" fillId="0" borderId="0" xfId="5" applyFont="1" applyFill="1" applyBorder="1" applyAlignment="1">
      <alignment horizontal="center" vertical="center" wrapText="1"/>
    </xf>
    <xf numFmtId="0" fontId="13" fillId="0" borderId="0" xfId="5" applyFont="1" applyFill="1" applyBorder="1" applyAlignment="1">
      <alignment horizontal="center" vertical="center"/>
    </xf>
    <xf numFmtId="39" fontId="13" fillId="0" borderId="0" xfId="5" applyNumberFormat="1" applyFont="1" applyFill="1" applyBorder="1" applyAlignment="1">
      <alignment horizontal="center" vertical="center"/>
    </xf>
    <xf numFmtId="4" fontId="13" fillId="0" borderId="0" xfId="5" applyNumberFormat="1" applyFont="1" applyFill="1" applyBorder="1" applyAlignment="1">
      <alignment horizontal="centerContinuous" vertical="center" wrapText="1"/>
    </xf>
    <xf numFmtId="4" fontId="14" fillId="0" borderId="5" xfId="6" applyNumberFormat="1" applyFont="1" applyFill="1" applyBorder="1" applyAlignment="1">
      <alignment horizontal="center" vertical="center"/>
    </xf>
    <xf numFmtId="164" fontId="14" fillId="0" borderId="5" xfId="6" applyNumberFormat="1" applyFont="1" applyFill="1" applyBorder="1" applyAlignment="1">
      <alignment horizontal="center" vertical="center"/>
    </xf>
    <xf numFmtId="0" fontId="3" fillId="0" borderId="0" xfId="5" applyFill="1" applyBorder="1" applyAlignment="1">
      <alignment vertical="center"/>
    </xf>
    <xf numFmtId="1" fontId="13" fillId="0" borderId="4" xfId="0" applyNumberFormat="1" applyFont="1" applyFill="1" applyBorder="1" applyAlignment="1">
      <alignment horizontal="center" vertical="center"/>
    </xf>
    <xf numFmtId="166" fontId="13" fillId="0" borderId="4" xfId="0" applyNumberFormat="1" applyFont="1" applyFill="1" applyBorder="1" applyAlignment="1">
      <alignment horizontal="center" vertical="center"/>
    </xf>
    <xf numFmtId="0" fontId="21" fillId="0" borderId="0" xfId="5" applyFont="1" applyFill="1" applyBorder="1" applyAlignment="1"/>
    <xf numFmtId="0" fontId="25" fillId="0" borderId="4" xfId="7" applyNumberFormat="1" applyFont="1" applyFill="1" applyBorder="1" applyAlignment="1" applyProtection="1">
      <alignment horizontal="center" vertical="center"/>
    </xf>
    <xf numFmtId="164" fontId="25" fillId="0" borderId="4" xfId="7" applyNumberFormat="1" applyFont="1" applyFill="1" applyBorder="1" applyAlignment="1" applyProtection="1">
      <alignment vertical="center"/>
    </xf>
    <xf numFmtId="167" fontId="8" fillId="0" borderId="4" xfId="2" applyNumberFormat="1" applyFont="1" applyFill="1" applyBorder="1" applyAlignment="1">
      <alignment horizontal="right" vertical="center"/>
    </xf>
    <xf numFmtId="0" fontId="25" fillId="0" borderId="4" xfId="0" applyFont="1" applyFill="1" applyBorder="1" applyAlignment="1">
      <alignment horizontal="center" vertical="top" wrapText="1"/>
    </xf>
    <xf numFmtId="0" fontId="14" fillId="0" borderId="4" xfId="0" applyFont="1" applyFill="1" applyBorder="1" applyAlignment="1">
      <alignment horizontal="center" vertical="top" wrapText="1"/>
    </xf>
    <xf numFmtId="0" fontId="25" fillId="0" borderId="4" xfId="0" applyFont="1" applyFill="1" applyBorder="1" applyAlignment="1">
      <alignment horizontal="justify" vertical="top" wrapText="1"/>
    </xf>
    <xf numFmtId="168" fontId="14" fillId="0" borderId="5" xfId="6" applyNumberFormat="1" applyFont="1" applyFill="1" applyBorder="1" applyAlignment="1">
      <alignment horizontal="center" vertical="center"/>
    </xf>
    <xf numFmtId="164" fontId="20" fillId="0" borderId="4" xfId="7" applyNumberFormat="1" applyFont="1" applyFill="1" applyBorder="1" applyAlignment="1" applyProtection="1">
      <alignment vertical="center"/>
    </xf>
    <xf numFmtId="167" fontId="26" fillId="0" borderId="4" xfId="2" applyNumberFormat="1" applyFont="1" applyFill="1" applyBorder="1" applyAlignment="1">
      <alignment horizontal="right" vertical="center"/>
    </xf>
    <xf numFmtId="4" fontId="8" fillId="0" borderId="6" xfId="1" applyNumberFormat="1" applyFont="1" applyFill="1" applyBorder="1" applyAlignment="1">
      <alignment horizontal="center" vertical="center"/>
    </xf>
    <xf numFmtId="2" fontId="14" fillId="0" borderId="4" xfId="0" applyNumberFormat="1" applyFont="1" applyFill="1" applyBorder="1" applyAlignment="1">
      <alignment horizontal="center" vertical="top" wrapText="1"/>
    </xf>
    <xf numFmtId="2" fontId="14" fillId="0" borderId="4" xfId="0" applyNumberFormat="1" applyFont="1" applyFill="1" applyBorder="1" applyAlignment="1">
      <alignment horizontal="center" vertical="top"/>
    </xf>
    <xf numFmtId="0" fontId="14" fillId="0" borderId="4" xfId="5" applyFont="1" applyFill="1" applyBorder="1" applyAlignment="1">
      <alignment horizontal="center"/>
    </xf>
    <xf numFmtId="4" fontId="8" fillId="0" borderId="4" xfId="1" applyNumberFormat="1" applyFont="1" applyFill="1" applyBorder="1" applyAlignment="1">
      <alignment horizontal="center" vertical="center"/>
    </xf>
    <xf numFmtId="0" fontId="14" fillId="0" borderId="0" xfId="5" applyFont="1" applyFill="1" applyBorder="1" applyAlignment="1"/>
    <xf numFmtId="0" fontId="25" fillId="0" borderId="4" xfId="0" applyFont="1" applyFill="1" applyBorder="1" applyAlignment="1">
      <alignment horizontal="justify" wrapText="1"/>
    </xf>
    <xf numFmtId="0" fontId="8" fillId="0" borderId="4" xfId="0" applyFont="1" applyFill="1" applyBorder="1" applyAlignment="1">
      <alignment horizontal="center" vertical="center"/>
    </xf>
    <xf numFmtId="4" fontId="23" fillId="0" borderId="4" xfId="5" applyNumberFormat="1" applyFont="1" applyFill="1" applyBorder="1" applyAlignment="1">
      <alignment horizontal="center" vertical="center"/>
    </xf>
    <xf numFmtId="170" fontId="14" fillId="0" borderId="5" xfId="6" applyNumberFormat="1" applyFont="1" applyFill="1" applyBorder="1" applyAlignment="1">
      <alignment horizontal="center" vertical="center"/>
    </xf>
    <xf numFmtId="4" fontId="14" fillId="0" borderId="0" xfId="6" applyNumberFormat="1" applyFont="1" applyFill="1" applyBorder="1" applyAlignment="1">
      <alignment horizontal="center" vertical="center"/>
    </xf>
    <xf numFmtId="4" fontId="23" fillId="0" borderId="7" xfId="5" applyNumberFormat="1" applyFont="1" applyFill="1" applyBorder="1" applyAlignment="1">
      <alignment horizontal="center" vertical="center"/>
    </xf>
    <xf numFmtId="0" fontId="25" fillId="0" borderId="0" xfId="0" applyFont="1" applyFill="1" applyBorder="1" applyAlignment="1">
      <alignment horizontal="center" vertical="top" wrapText="1"/>
    </xf>
    <xf numFmtId="0" fontId="25" fillId="0" borderId="0" xfId="0" applyFont="1" applyFill="1" applyBorder="1" applyAlignment="1">
      <alignment horizontal="justify" wrapText="1"/>
    </xf>
    <xf numFmtId="0" fontId="8" fillId="0" borderId="0" xfId="0" applyFont="1" applyFill="1" applyBorder="1" applyAlignment="1">
      <alignment horizontal="center"/>
    </xf>
    <xf numFmtId="164" fontId="20" fillId="0" borderId="4" xfId="7" applyNumberFormat="1" applyFont="1" applyFill="1" applyBorder="1" applyAlignment="1" applyProtection="1">
      <alignment vertical="top"/>
    </xf>
    <xf numFmtId="167" fontId="26" fillId="0" borderId="4" xfId="2" applyNumberFormat="1" applyFont="1" applyFill="1" applyBorder="1" applyAlignment="1">
      <alignment horizontal="right" vertical="top"/>
    </xf>
    <xf numFmtId="164" fontId="14" fillId="0" borderId="0" xfId="6" applyNumberFormat="1" applyFont="1" applyFill="1" applyBorder="1" applyAlignment="1">
      <alignment horizontal="center" vertical="center"/>
    </xf>
    <xf numFmtId="0" fontId="3" fillId="0" borderId="0" xfId="5" applyFill="1" applyBorder="1"/>
    <xf numFmtId="167" fontId="28" fillId="0" borderId="0" xfId="5" applyNumberFormat="1" applyFont="1" applyFill="1" applyBorder="1" applyAlignment="1"/>
    <xf numFmtId="167" fontId="29" fillId="0" borderId="0" xfId="5" applyNumberFormat="1" applyFont="1" applyFill="1" applyBorder="1"/>
    <xf numFmtId="4" fontId="3" fillId="0" borderId="0" xfId="5" applyNumberFormat="1" applyFont="1" applyFill="1" applyAlignment="1"/>
    <xf numFmtId="39" fontId="14" fillId="0" borderId="0" xfId="5" applyNumberFormat="1" applyFont="1" applyFill="1" applyAlignment="1"/>
    <xf numFmtId="39" fontId="3" fillId="0" borderId="0" xfId="5" applyNumberFormat="1" applyFont="1" applyFill="1" applyAlignment="1"/>
    <xf numFmtId="0" fontId="2" fillId="0" borderId="0" xfId="3" applyFont="1" applyFill="1" applyAlignment="1">
      <alignment horizontal="center" wrapText="1"/>
    </xf>
    <xf numFmtId="0" fontId="5" fillId="0" borderId="0" xfId="5" applyFont="1" applyFill="1" applyAlignment="1">
      <alignment vertical="center" wrapText="1"/>
    </xf>
    <xf numFmtId="0" fontId="9" fillId="0" borderId="0" xfId="5" applyFont="1" applyFill="1" applyAlignment="1">
      <alignment horizontal="center" vertical="top"/>
    </xf>
    <xf numFmtId="0" fontId="10" fillId="0" borderId="0" xfId="5" applyFont="1" applyFill="1" applyBorder="1"/>
    <xf numFmtId="0" fontId="2" fillId="0" borderId="0" xfId="0" applyFont="1" applyFill="1" applyAlignment="1">
      <alignment horizontal="left"/>
    </xf>
    <xf numFmtId="0" fontId="3" fillId="0" borderId="0" xfId="5" applyFont="1" applyFill="1" applyBorder="1"/>
    <xf numFmtId="0" fontId="12" fillId="0" borderId="0" xfId="5" applyFont="1" applyFill="1" applyBorder="1" applyAlignment="1">
      <alignment horizontal="left" vertical="top"/>
    </xf>
    <xf numFmtId="0" fontId="13" fillId="0" borderId="0" xfId="5" applyFont="1" applyFill="1" applyAlignment="1">
      <alignment horizontal="center"/>
    </xf>
    <xf numFmtId="39" fontId="14" fillId="0" borderId="0" xfId="5" applyNumberFormat="1" applyFont="1" applyFill="1" applyBorder="1" applyAlignment="1"/>
    <xf numFmtId="4" fontId="13" fillId="0" borderId="0" xfId="5" applyNumberFormat="1" applyFont="1" applyFill="1" applyBorder="1" applyAlignment="1">
      <alignment horizontal="center"/>
    </xf>
    <xf numFmtId="0" fontId="15" fillId="0" borderId="0" xfId="0" applyFont="1" applyFill="1" applyAlignment="1">
      <alignment horizontal="right"/>
    </xf>
    <xf numFmtId="0" fontId="16" fillId="0" borderId="1" xfId="0" applyFont="1" applyFill="1" applyBorder="1" applyAlignment="1">
      <alignment horizontal="center"/>
    </xf>
    <xf numFmtId="0" fontId="16" fillId="0" borderId="2" xfId="0" applyFont="1" applyFill="1" applyBorder="1" applyAlignment="1">
      <alignment horizontal="center"/>
    </xf>
    <xf numFmtId="0" fontId="17" fillId="0" borderId="0" xfId="5" applyFont="1" applyFill="1" applyBorder="1"/>
    <xf numFmtId="0" fontId="16" fillId="0" borderId="4" xfId="0" applyFont="1" applyFill="1" applyBorder="1" applyAlignment="1">
      <alignment horizontal="center"/>
    </xf>
    <xf numFmtId="0" fontId="19" fillId="0" borderId="0" xfId="5" applyFont="1" applyFill="1" applyBorder="1" applyAlignment="1">
      <alignment vertical="center"/>
    </xf>
    <xf numFmtId="2" fontId="3" fillId="0" borderId="4" xfId="0" applyNumberFormat="1" applyFont="1" applyFill="1" applyBorder="1" applyAlignment="1">
      <alignment horizontal="center" vertical="top" wrapText="1"/>
    </xf>
    <xf numFmtId="0" fontId="22" fillId="0" borderId="4" xfId="0" applyFont="1" applyFill="1" applyBorder="1" applyAlignment="1">
      <alignment horizontal="justify"/>
    </xf>
    <xf numFmtId="0" fontId="3" fillId="0" borderId="4" xfId="0" applyFont="1" applyFill="1" applyBorder="1" applyAlignment="1">
      <alignment horizontal="center" vertical="center"/>
    </xf>
    <xf numFmtId="0" fontId="3" fillId="0" borderId="4" xfId="0" applyFont="1" applyFill="1" applyBorder="1" applyAlignment="1">
      <alignment vertical="center"/>
    </xf>
    <xf numFmtId="0" fontId="14" fillId="0" borderId="0" xfId="5" applyFont="1" applyFill="1" applyBorder="1"/>
    <xf numFmtId="0" fontId="20" fillId="0" borderId="4" xfId="0" applyFont="1" applyFill="1" applyBorder="1" applyAlignment="1">
      <alignment horizontal="center" vertical="top" wrapText="1"/>
    </xf>
    <xf numFmtId="2" fontId="24" fillId="0" borderId="4" xfId="0" applyNumberFormat="1" applyFont="1" applyFill="1" applyBorder="1" applyAlignment="1">
      <alignment horizontal="center" vertical="top" wrapText="1"/>
    </xf>
    <xf numFmtId="0" fontId="20" fillId="0" borderId="4" xfId="0" applyFont="1" applyFill="1" applyBorder="1" applyAlignment="1">
      <alignment horizontal="justify" vertical="top" wrapText="1"/>
    </xf>
    <xf numFmtId="0" fontId="14" fillId="0" borderId="0" xfId="5" applyFont="1" applyFill="1" applyBorder="1" applyAlignment="1">
      <alignment vertical="center"/>
    </xf>
    <xf numFmtId="2" fontId="13" fillId="0" borderId="4" xfId="0" applyNumberFormat="1" applyFont="1" applyFill="1" applyBorder="1" applyAlignment="1">
      <alignment horizontal="center" vertical="top" wrapText="1"/>
    </xf>
    <xf numFmtId="4" fontId="27" fillId="0" borderId="5" xfId="6" applyNumberFormat="1" applyFont="1" applyFill="1" applyBorder="1" applyAlignment="1">
      <alignment horizontal="center" vertical="center"/>
    </xf>
    <xf numFmtId="2" fontId="14" fillId="0" borderId="0" xfId="0" applyNumberFormat="1" applyFont="1" applyFill="1" applyBorder="1" applyAlignment="1">
      <alignment horizontal="center" vertical="top" wrapText="1"/>
    </xf>
    <xf numFmtId="0" fontId="3" fillId="0" borderId="0" xfId="5" applyFont="1" applyFill="1" applyAlignment="1">
      <alignment horizontal="right" vertical="top"/>
    </xf>
    <xf numFmtId="0" fontId="3" fillId="0" borderId="0" xfId="5" applyFont="1" applyFill="1" applyAlignment="1">
      <alignment horizontal="center"/>
    </xf>
    <xf numFmtId="4" fontId="3" fillId="0" borderId="0" xfId="5" applyNumberFormat="1" applyFont="1" applyFill="1" applyBorder="1" applyAlignment="1"/>
    <xf numFmtId="4" fontId="24" fillId="0" borderId="4" xfId="5" applyNumberFormat="1" applyFont="1" applyFill="1" applyBorder="1" applyAlignment="1"/>
    <xf numFmtId="4" fontId="24" fillId="0" borderId="0" xfId="5" applyNumberFormat="1" applyFont="1" applyFill="1" applyBorder="1" applyAlignment="1"/>
    <xf numFmtId="0" fontId="3" fillId="0" borderId="0" xfId="5" applyFont="1" applyFill="1" applyAlignment="1">
      <alignment vertical="top"/>
    </xf>
    <xf numFmtId="39" fontId="3" fillId="0" borderId="0" xfId="5" applyNumberFormat="1" applyFont="1" applyFill="1" applyBorder="1" applyAlignment="1"/>
    <xf numFmtId="0" fontId="25" fillId="0" borderId="0" xfId="5" applyFont="1" applyFill="1" applyAlignment="1">
      <alignment vertical="top"/>
    </xf>
    <xf numFmtId="0" fontId="14" fillId="0" borderId="0" xfId="5" applyFont="1" applyFill="1" applyAlignment="1">
      <alignment horizontal="center"/>
    </xf>
    <xf numFmtId="4" fontId="14" fillId="0" borderId="0" xfId="5" applyNumberFormat="1" applyFont="1" applyFill="1" applyAlignment="1"/>
  </cellXfs>
  <cellStyles count="10">
    <cellStyle name="Millares" xfId="1" builtinId="3"/>
    <cellStyle name="Millares 2" xfId="9"/>
    <cellStyle name="Moneda" xfId="2" builtinId="4"/>
    <cellStyle name="Moneda 2" xfId="8"/>
    <cellStyle name="Normal" xfId="0" builtinId="0"/>
    <cellStyle name="Normal 3" xfId="3"/>
    <cellStyle name="Normal 4 2 2" xfId="7"/>
    <cellStyle name="Normal_E-7 CONTRAT. NOGALES VENCEREMOS 2" xfId="4"/>
    <cellStyle name="Normal_PRESUPUESTO (2)" xfId="5"/>
    <cellStyle name="Normal_PRESUPUESTO REAL ACCESO SUR" xfId="6"/>
  </cellStyles>
  <dxfs count="78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ESUPUESTO%20TREBOL%20HOM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s\c\Documentos%202\Excel%202\DGCOP\OP04-7%20Solidarida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p-ivonnehdz\OBRAS\OBRAS\Municipios\021%20Delicias\02%20DOS%20JUZGADOS%20PENALES\Documentos%201\Excel%201\Caval%201\DGCOP\Estimaciones%20OP05-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p-ivonnehdz\OBRAS\Municipios\011%20Camargo\02%20JUZGADOS%20PENALES\Documentos%201\Excel%201\Caval%201\DGCOP\Estimaciones%20OP05-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2)"/>
      <sheetName val="VOLUMENES (2)"/>
      <sheetName val="PRESUP TREBOL (CAN AUT. ORIGIN)"/>
      <sheetName val="PRESUP TREBOL (CANCEL. FIN)"/>
      <sheetName val="PRESUP TREBOL (ADEFAS)"/>
      <sheetName val="PRESUP TREBOL (CANCEL) (urbeme)"/>
      <sheetName val="PRESUP TREBOL (CANCEL) (urb (2"/>
      <sheetName val="PRESUP. TREBOL HOMERO (conv9)"/>
      <sheetName val="PRESUP. TREBOL HOMERO"/>
      <sheetName val="FECHAS REPROGRAM"/>
      <sheetName val="PORCENTAJE PONDERADO"/>
      <sheetName val="ACERO"/>
      <sheetName val="Hoja1"/>
      <sheetName val="EXTRAS GERA 0-76"/>
      <sheetName val="RESUMEN DE IMPORTES"/>
      <sheetName val="PRESUP. (SMART)"/>
      <sheetName val="PRESUP. PROY. CAMBIOS"/>
      <sheetName val="PRESUP. PROY. CAMBIOS (2)"/>
    </sheetNames>
    <sheetDataSet>
      <sheetData sheetId="0">
        <row r="6">
          <cell r="C6" t="str">
            <v xml:space="preserve">FECHA: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Estimación"/>
      <sheetName val="Conceptos"/>
      <sheetName val="DATOS GENERALES"/>
      <sheetName val="oficio rec"/>
      <sheetName val="Factura"/>
      <sheetName val="Recibo"/>
      <sheetName val="Caratula"/>
      <sheetName val="1a PARTIDA"/>
      <sheetName val="2a PARTIDA"/>
      <sheetName val="Hoja2"/>
      <sheetName val="Hoja3"/>
      <sheetName val="3a PARTIDA"/>
      <sheetName val="Generador"/>
      <sheetName val="DATOS_GENERALES"/>
      <sheetName val="oficio_rec"/>
      <sheetName val="1a_PARTIDA"/>
      <sheetName val="2a_PARTIDA"/>
      <sheetName val="3a_PARTIDA"/>
    </sheetNames>
    <sheetDataSet>
      <sheetData sheetId="0" refreshError="1"/>
      <sheetData sheetId="1" refreshError="1"/>
      <sheetData sheetId="2" refreshError="1">
        <row r="4">
          <cell r="F4">
            <v>0</v>
          </cell>
        </row>
        <row r="5">
          <cell r="F5">
            <v>0</v>
          </cell>
        </row>
        <row r="6">
          <cell r="B6" t="str">
            <v>1.TRABAJOS PRELIMINARES</v>
          </cell>
          <cell r="F6">
            <v>2031.7199999999998</v>
          </cell>
          <cell r="H6">
            <v>0</v>
          </cell>
          <cell r="I6">
            <v>0</v>
          </cell>
          <cell r="J6">
            <v>0</v>
          </cell>
        </row>
        <row r="7">
          <cell r="B7" t="str">
            <v>Limpieza, trazo y nivelación del terreno (area de edificio.)</v>
          </cell>
          <cell r="C7" t="str">
            <v>M2</v>
          </cell>
          <cell r="D7">
            <v>74.88</v>
          </cell>
          <cell r="E7">
            <v>7.06</v>
          </cell>
          <cell r="F7">
            <v>528.65</v>
          </cell>
          <cell r="H7">
            <v>0</v>
          </cell>
          <cell r="I7">
            <v>0</v>
          </cell>
          <cell r="J7">
            <v>0</v>
          </cell>
        </row>
        <row r="8">
          <cell r="B8" t="str">
            <v>Excavación a mano en terreno tipo "B" investigado en obra, cualquier profundidad. Incluye afine de talud y acarreo dentro y fuera de la obra de material no util.</v>
          </cell>
          <cell r="C8" t="str">
            <v>M3</v>
          </cell>
          <cell r="D8">
            <v>19.059999999999999</v>
          </cell>
          <cell r="E8">
            <v>47.02</v>
          </cell>
          <cell r="F8">
            <v>896.2</v>
          </cell>
          <cell r="H8">
            <v>0</v>
          </cell>
          <cell r="I8">
            <v>0</v>
          </cell>
          <cell r="J8">
            <v>0</v>
          </cell>
        </row>
        <row r="9">
          <cell r="B9" t="str">
            <v>Relleno y compactacion de material producto de excavación con pison y agua en capas de 20 cms de espesor.Incluye acarreo dentro de la obra. (medido compacto)</v>
          </cell>
          <cell r="C9" t="str">
            <v>M3</v>
          </cell>
          <cell r="D9">
            <v>19.059999999999999</v>
          </cell>
          <cell r="E9">
            <v>31.84</v>
          </cell>
          <cell r="F9">
            <v>606.87</v>
          </cell>
          <cell r="H9">
            <v>0</v>
          </cell>
          <cell r="I9">
            <v>0</v>
          </cell>
          <cell r="J9">
            <v>0</v>
          </cell>
        </row>
        <row r="10">
          <cell r="F10">
            <v>0</v>
          </cell>
          <cell r="H10">
            <v>0</v>
          </cell>
          <cell r="I10">
            <v>0</v>
          </cell>
          <cell r="J10">
            <v>0</v>
          </cell>
        </row>
        <row r="11">
          <cell r="F11">
            <v>0</v>
          </cell>
          <cell r="H11">
            <v>0</v>
          </cell>
          <cell r="I11">
            <v>0</v>
          </cell>
          <cell r="J11">
            <v>0</v>
          </cell>
        </row>
        <row r="12">
          <cell r="B12" t="str">
            <v>II.- CIMENTACION</v>
          </cell>
          <cell r="F12">
            <v>9919.17</v>
          </cell>
          <cell r="H12">
            <v>0</v>
          </cell>
          <cell r="I12">
            <v>0</v>
          </cell>
          <cell r="J12">
            <v>0</v>
          </cell>
        </row>
        <row r="13">
          <cell r="B13" t="str">
            <v>Suministro de material inerte, compactado con pison y agua en capas de 20 cm de espesor. Incluye acarreo dentro de la obra.(Medido Compacto)</v>
          </cell>
          <cell r="C13" t="str">
            <v>M3</v>
          </cell>
          <cell r="D13">
            <v>10.24</v>
          </cell>
          <cell r="E13">
            <v>83.78</v>
          </cell>
          <cell r="F13">
            <v>857.9</v>
          </cell>
          <cell r="H13">
            <v>0</v>
          </cell>
          <cell r="I13">
            <v>0</v>
          </cell>
          <cell r="J13">
            <v>0</v>
          </cell>
        </row>
        <row r="14">
          <cell r="B14" t="str">
            <v>Castillo de 14 x 14 cm en cimentación de concreto F·c=150Kg/cm2  y armado con 4 varillas Nº 3 y estribos Nº 2 a cada 15 Cm., incluye cimbra comun y cruces de vartillas, habilitado de acero, colado de concreto y descimbrado</v>
          </cell>
          <cell r="C14" t="str">
            <v>ML</v>
          </cell>
          <cell r="D14">
            <v>10.36</v>
          </cell>
          <cell r="E14">
            <v>67.2</v>
          </cell>
          <cell r="F14">
            <v>696.19</v>
          </cell>
          <cell r="H14">
            <v>0</v>
          </cell>
          <cell r="I14">
            <v>0</v>
          </cell>
          <cell r="J14">
            <v>0</v>
          </cell>
        </row>
        <row r="15">
          <cell r="B15" t="str">
            <v>Anclaje de castillos en cimentación de 14 x 14 cm. con 4 varillas No.3 y estribos No.2 a cada 15 cm.</v>
          </cell>
          <cell r="C15" t="str">
            <v>ML</v>
          </cell>
          <cell r="D15">
            <v>8.4</v>
          </cell>
          <cell r="E15">
            <v>4.18</v>
          </cell>
          <cell r="F15">
            <v>35.11</v>
          </cell>
          <cell r="H15">
            <v>0</v>
          </cell>
          <cell r="I15">
            <v>0</v>
          </cell>
          <cell r="J15">
            <v>0</v>
          </cell>
        </row>
        <row r="16">
          <cell r="B16" t="str">
            <v>Murete de enrase en cimentación de block hueco relleno de concreto F'c=100Kg/cm2, asentado con mortero, cemento, arena 1:3</v>
          </cell>
          <cell r="C16" t="str">
            <v>M2</v>
          </cell>
          <cell r="D16">
            <v>29.1</v>
          </cell>
          <cell r="E16">
            <v>111.04</v>
          </cell>
          <cell r="F16">
            <v>3231.26</v>
          </cell>
          <cell r="H16">
            <v>0</v>
          </cell>
          <cell r="I16">
            <v>0</v>
          </cell>
          <cell r="J16">
            <v>0</v>
          </cell>
        </row>
        <row r="17">
          <cell r="B17" t="str">
            <v>Plantilla de concreto hecho en obra F·c=100Kg/cm2 de 6.0 cm. de espesor</v>
          </cell>
          <cell r="C17" t="str">
            <v>M2</v>
          </cell>
          <cell r="D17">
            <v>25.26</v>
          </cell>
          <cell r="E17">
            <v>39.58</v>
          </cell>
          <cell r="F17">
            <v>999.79</v>
          </cell>
          <cell r="H17">
            <v>0</v>
          </cell>
          <cell r="I17">
            <v>0</v>
          </cell>
          <cell r="J17">
            <v>0</v>
          </cell>
        </row>
        <row r="18">
          <cell r="B18" t="str">
            <v>Zapata corrida Z-3 de 70 x 15 cm con 4 varillas No.3 longitudinal y varilla No. 3 a cada 25 cm. transversal con concreto F·c=250Kg/cm2. Incluye cimbrado y descimbrado, habilitado de acero, colado y curado del concreto.</v>
          </cell>
          <cell r="C18" t="str">
            <v>ML</v>
          </cell>
          <cell r="D18">
            <v>28</v>
          </cell>
          <cell r="E18">
            <v>146.38999999999999</v>
          </cell>
          <cell r="F18">
            <v>4098.92</v>
          </cell>
          <cell r="H18">
            <v>0</v>
          </cell>
          <cell r="I18">
            <v>0</v>
          </cell>
          <cell r="J18">
            <v>0</v>
          </cell>
        </row>
        <row r="19">
          <cell r="F19">
            <v>0</v>
          </cell>
          <cell r="H19">
            <v>0</v>
          </cell>
          <cell r="I19">
            <v>0</v>
          </cell>
          <cell r="J19">
            <v>0</v>
          </cell>
        </row>
        <row r="20">
          <cell r="F20">
            <v>0</v>
          </cell>
          <cell r="H20">
            <v>0</v>
          </cell>
          <cell r="I20">
            <v>0</v>
          </cell>
          <cell r="J20">
            <v>0</v>
          </cell>
        </row>
        <row r="21">
          <cell r="B21" t="str">
            <v>III. MUROS, CADENAS Y CASTILLOS.</v>
          </cell>
          <cell r="F21">
            <v>18594.629999999997</v>
          </cell>
          <cell r="H21">
            <v>0</v>
          </cell>
          <cell r="I21">
            <v>0</v>
          </cell>
          <cell r="J21">
            <v>0</v>
          </cell>
        </row>
        <row r="22">
          <cell r="B22" t="str">
            <v>Cadena CT-1 de 14 x 30 cm de concreto F·c=150Kg/cm2 armado segun plano. Incluye cimbra aparente, habilitado del acero, colado de concreto y descimbrado.</v>
          </cell>
          <cell r="C22" t="str">
            <v>PZA</v>
          </cell>
          <cell r="D22">
            <v>2</v>
          </cell>
          <cell r="E22">
            <v>683.32</v>
          </cell>
          <cell r="F22">
            <v>1366.64</v>
          </cell>
          <cell r="H22">
            <v>0</v>
          </cell>
          <cell r="I22">
            <v>0</v>
          </cell>
          <cell r="J22">
            <v>0</v>
          </cell>
        </row>
        <row r="23">
          <cell r="B23" t="str">
            <v>Cadena de repison de 14 x 14 cm de Concreto F·c=150Kg/cm2 armada con 4 varillas No.3 y  estribos No.2 a cada 30 cms. incluye cimbra común, habilitado del acero, colado de concreto y descimbrado.</v>
          </cell>
          <cell r="C23" t="str">
            <v>ML</v>
          </cell>
          <cell r="D23">
            <v>27.6</v>
          </cell>
          <cell r="E23">
            <v>63.35</v>
          </cell>
          <cell r="F23">
            <v>1748.46</v>
          </cell>
          <cell r="H23">
            <v>0</v>
          </cell>
          <cell r="I23">
            <v>0</v>
          </cell>
          <cell r="J23">
            <v>0</v>
          </cell>
        </row>
        <row r="24">
          <cell r="B24" t="str">
            <v>Cadena CD-2 de 14 x 20 cm. Concreto F·c=150Kg/cm2, armada con 4 varillas No.4 y estribos No.2 a cada 20 cm.Incluye cimbra común, habilitado del acero, colado y curado de concreto y descimbrado.</v>
          </cell>
          <cell r="C24" t="str">
            <v>ML</v>
          </cell>
          <cell r="D24">
            <v>16.3</v>
          </cell>
          <cell r="E24">
            <v>80.209999999999994</v>
          </cell>
          <cell r="F24">
            <v>1307.42</v>
          </cell>
          <cell r="H24">
            <v>0</v>
          </cell>
          <cell r="I24">
            <v>0</v>
          </cell>
          <cell r="J24">
            <v>0</v>
          </cell>
        </row>
        <row r="25">
          <cell r="B25" t="str">
            <v>Cadena CD-1 de 14 x 30 Cm., concreto F'c=150 Kg/cm2 armada con 4 varillas Nº 3 y estribos Nº 2 a cada 25 Cm., incluye cimbra aparente, cruces de varillas, habilitado del acero, colado y curado del concreto y descimbrado.</v>
          </cell>
          <cell r="C25" t="str">
            <v>ML</v>
          </cell>
          <cell r="D25">
            <v>16.3</v>
          </cell>
          <cell r="E25">
            <v>82.91</v>
          </cell>
          <cell r="F25">
            <v>1351.43</v>
          </cell>
          <cell r="H25">
            <v>0</v>
          </cell>
          <cell r="I25">
            <v>0</v>
          </cell>
          <cell r="J25">
            <v>0</v>
          </cell>
        </row>
        <row r="26">
          <cell r="B26" t="str">
            <v>Castillo de 14 x 14 cm armado con 4 varillas No.3 y estribos No.2 a cada 25 cm. concreto F·c=150Kg/cm2. Incluye cimbra comun, cruces de varillas, habilitado del acero, colado y curado de concreto y descimbrado.</v>
          </cell>
          <cell r="C26" t="str">
            <v>ML</v>
          </cell>
          <cell r="D26">
            <v>32.92</v>
          </cell>
          <cell r="E26">
            <v>65.66</v>
          </cell>
          <cell r="F26">
            <v>2161.52</v>
          </cell>
          <cell r="H26">
            <v>0</v>
          </cell>
          <cell r="I26">
            <v>0</v>
          </cell>
          <cell r="J26">
            <v>0</v>
          </cell>
        </row>
        <row r="27">
          <cell r="B27" t="str">
            <v>Muro de tabique recocido comun de 11 a 14 cm de espesor asentado con mortero cemento y arena 1:3 acabado comun.</v>
          </cell>
          <cell r="C27" t="str">
            <v>M2</v>
          </cell>
          <cell r="D27">
            <v>59.4</v>
          </cell>
          <cell r="E27">
            <v>110.69</v>
          </cell>
          <cell r="F27">
            <v>6574.98</v>
          </cell>
          <cell r="H27">
            <v>0</v>
          </cell>
          <cell r="I27">
            <v>0</v>
          </cell>
          <cell r="J27">
            <v>0</v>
          </cell>
        </row>
        <row r="28">
          <cell r="B28" t="str">
            <v>Muro de block hueco barro prensado T-Velour de 6 x 15 x 25 cm asentado con mortero cemento arena 1:3 acabado aparente en las dos caras</v>
          </cell>
          <cell r="C28" t="str">
            <v>M2</v>
          </cell>
          <cell r="D28">
            <v>7</v>
          </cell>
          <cell r="E28">
            <v>192.28</v>
          </cell>
          <cell r="F28">
            <v>1345.96</v>
          </cell>
          <cell r="H28">
            <v>0</v>
          </cell>
          <cell r="I28">
            <v>0</v>
          </cell>
          <cell r="J28">
            <v>0</v>
          </cell>
        </row>
        <row r="29">
          <cell r="B29" t="str">
            <v>Ceja trapezoidal de concreto F·c=150Kg/cm2 de sección promedio de 28x 12cm armada con varilla No.3 alta resistencia y baston No.2 a cada 30 cm. de 54 cm de longitud.Incluye cimbra aparente, habilitado de acero, colado y curado de concreto y descimbrado.</v>
          </cell>
          <cell r="C29" t="str">
            <v>ML</v>
          </cell>
          <cell r="D29">
            <v>23</v>
          </cell>
          <cell r="E29">
            <v>71.180000000000007</v>
          </cell>
          <cell r="F29">
            <v>1637.14</v>
          </cell>
          <cell r="H29">
            <v>0</v>
          </cell>
          <cell r="I29">
            <v>0</v>
          </cell>
          <cell r="J29">
            <v>0</v>
          </cell>
        </row>
        <row r="30">
          <cell r="B30" t="str">
            <v>Mocheta para librero a base de muro de tabique recocido, incluyendo aplanado en muro segun plano, los entrepaños de madera y pintura de esmalte en los mismos</v>
          </cell>
          <cell r="C30" t="str">
            <v>PZA</v>
          </cell>
          <cell r="D30">
            <v>1</v>
          </cell>
          <cell r="E30">
            <v>1101.08</v>
          </cell>
          <cell r="F30">
            <v>1101.08</v>
          </cell>
          <cell r="H30">
            <v>0</v>
          </cell>
          <cell r="I30">
            <v>0</v>
          </cell>
          <cell r="J30">
            <v>0</v>
          </cell>
        </row>
        <row r="31">
          <cell r="F31">
            <v>0</v>
          </cell>
          <cell r="H31">
            <v>0</v>
          </cell>
          <cell r="I31">
            <v>0</v>
          </cell>
          <cell r="J31">
            <v>0</v>
          </cell>
        </row>
        <row r="32">
          <cell r="F32">
            <v>0</v>
          </cell>
          <cell r="H32">
            <v>0</v>
          </cell>
          <cell r="I32">
            <v>0</v>
          </cell>
          <cell r="J32">
            <v>0</v>
          </cell>
        </row>
        <row r="33">
          <cell r="B33" t="str">
            <v>IV. CUBIERTA Y ACABADOS DE AZOTEA</v>
          </cell>
          <cell r="F33">
            <v>24151.53</v>
          </cell>
          <cell r="H33">
            <v>0</v>
          </cell>
          <cell r="I33">
            <v>0</v>
          </cell>
          <cell r="J33">
            <v>0</v>
          </cell>
        </row>
        <row r="34">
          <cell r="B34" t="str">
            <v>Trabe T-1 de 20 x 40 cm. concreto F·c=250Kg/cm2 armado segun el plano. Incluye cimbra aparente, cruces de varillas habilitado del acero, colado del concreto, vibrado y descimbrado</v>
          </cell>
          <cell r="C34" t="str">
            <v>ML</v>
          </cell>
          <cell r="D34">
            <v>14</v>
          </cell>
          <cell r="E34">
            <v>239.12</v>
          </cell>
          <cell r="F34">
            <v>3347.68</v>
          </cell>
          <cell r="H34">
            <v>0</v>
          </cell>
          <cell r="I34">
            <v>0</v>
          </cell>
          <cell r="J34">
            <v>0</v>
          </cell>
        </row>
        <row r="35">
          <cell r="B35" t="str">
            <v>Suministro y colocación de goteron de lamina galvanizada Cal. 20 de 20 cm. de desarrollo.Incluye clavos de 1" para concreto.</v>
          </cell>
          <cell r="C35" t="str">
            <v>ML</v>
          </cell>
          <cell r="D35">
            <v>35.44</v>
          </cell>
          <cell r="E35">
            <v>13.84</v>
          </cell>
          <cell r="F35">
            <v>490.48</v>
          </cell>
          <cell r="H35">
            <v>0</v>
          </cell>
          <cell r="I35">
            <v>0</v>
          </cell>
          <cell r="J35">
            <v>0</v>
          </cell>
        </row>
        <row r="36">
          <cell r="B36" t="str">
            <v>Trabe T-3 de 50 cm de ancho ahogada en cumbrera, concreto F·c=250Kg/cm2 armado segun el plano, incluye cimbra aparente, cruces de varillas, habilitado del acero, colado y curado de concreto, vibrado y descimbrado</v>
          </cell>
          <cell r="C36" t="str">
            <v>ML</v>
          </cell>
          <cell r="D36">
            <v>7.2</v>
          </cell>
          <cell r="E36">
            <v>189.23</v>
          </cell>
          <cell r="F36">
            <v>1362.45</v>
          </cell>
          <cell r="H36">
            <v>0</v>
          </cell>
          <cell r="I36">
            <v>0</v>
          </cell>
          <cell r="J36">
            <v>0</v>
          </cell>
        </row>
        <row r="37">
          <cell r="B37" t="str">
            <v>Losa de concreto de 10 cm. De espesor acabado aparente con triplay de pino, concreto F'c=250kg/cm2, armada segun plano.  Incluye cimbra aparente, cruces de varillas, habilitado del acero, colado y curado del concreto, vibrado y descimbrado.</v>
          </cell>
          <cell r="C37" t="str">
            <v>M2</v>
          </cell>
          <cell r="D37">
            <v>72.14</v>
          </cell>
          <cell r="E37">
            <v>219.34</v>
          </cell>
          <cell r="F37">
            <v>15823.18</v>
          </cell>
          <cell r="H37">
            <v>0</v>
          </cell>
          <cell r="I37">
            <v>0</v>
          </cell>
          <cell r="J37">
            <v>0</v>
          </cell>
        </row>
        <row r="38">
          <cell r="B38" t="str">
            <v>Impermeabilizacion de losa con tres ( 3 ) capas de asfalto, dos ( 2 ) de fibra de vidrio y una ( 1 ) de papel mineralizado Impernova.</v>
          </cell>
          <cell r="C38" t="str">
            <v>M2</v>
          </cell>
          <cell r="D38">
            <v>75.44</v>
          </cell>
          <cell r="E38">
            <v>41.46</v>
          </cell>
          <cell r="F38">
            <v>3127.74</v>
          </cell>
          <cell r="H38">
            <v>0</v>
          </cell>
          <cell r="I38">
            <v>0</v>
          </cell>
          <cell r="J38">
            <v>0</v>
          </cell>
        </row>
        <row r="39">
          <cell r="F39">
            <v>0</v>
          </cell>
          <cell r="H39">
            <v>0</v>
          </cell>
          <cell r="I39">
            <v>0</v>
          </cell>
          <cell r="J39">
            <v>0</v>
          </cell>
        </row>
        <row r="40">
          <cell r="F40">
            <v>0</v>
          </cell>
          <cell r="H40">
            <v>0</v>
          </cell>
          <cell r="I40">
            <v>0</v>
          </cell>
          <cell r="J40">
            <v>0</v>
          </cell>
        </row>
        <row r="41">
          <cell r="B41" t="str">
            <v xml:space="preserve">V. C A N C E L E R I A </v>
          </cell>
          <cell r="F41">
            <v>838.95</v>
          </cell>
          <cell r="H41">
            <v>0</v>
          </cell>
          <cell r="I41">
            <v>0</v>
          </cell>
          <cell r="J41">
            <v>0</v>
          </cell>
        </row>
        <row r="42">
          <cell r="B42" t="str">
            <v>Colocacion de puerta y marco de aluminio.  Suministrada por la Direccion General de Comunicaciones y Obras Publicas, incluye flete del almacen de la Direccion a la obra y maniobras.</v>
          </cell>
          <cell r="C42" t="str">
            <v>PZA</v>
          </cell>
          <cell r="D42">
            <v>1</v>
          </cell>
          <cell r="E42">
            <v>264.88</v>
          </cell>
          <cell r="F42">
            <v>264.88</v>
          </cell>
          <cell r="H42">
            <v>0</v>
          </cell>
          <cell r="I42">
            <v>0</v>
          </cell>
          <cell r="J42">
            <v>0</v>
          </cell>
        </row>
        <row r="43">
          <cell r="B43" t="str">
            <v>Colocacion de canceleria de aluminio fijada con taquetes y tornillos suministrada por la Direccion General de Comunicaciones y Obras Publicas.  Incluye flete del almacen de la Direccion a la obra y maniobras.</v>
          </cell>
          <cell r="C43" t="str">
            <v>M2</v>
          </cell>
          <cell r="D43">
            <v>10.5</v>
          </cell>
          <cell r="E43">
            <v>52.31</v>
          </cell>
          <cell r="F43">
            <v>549.25</v>
          </cell>
          <cell r="H43">
            <v>0</v>
          </cell>
          <cell r="I43">
            <v>0</v>
          </cell>
          <cell r="J43">
            <v>0</v>
          </cell>
        </row>
        <row r="44">
          <cell r="B44" t="str">
            <v>Colocacion de cerradura en puerta suministrada por la Direccion General de Comunicaciones y Obras Publicas.  Incluye flete del almacen de la Direccion a la obra y maniobras.</v>
          </cell>
          <cell r="C44" t="str">
            <v>PZA</v>
          </cell>
          <cell r="D44">
            <v>1</v>
          </cell>
          <cell r="E44">
            <v>24.82</v>
          </cell>
          <cell r="F44">
            <v>24.82</v>
          </cell>
          <cell r="H44">
            <v>0</v>
          </cell>
          <cell r="I44">
            <v>0</v>
          </cell>
          <cell r="J44">
            <v>0</v>
          </cell>
        </row>
        <row r="45">
          <cell r="F45">
            <v>0</v>
          </cell>
          <cell r="H45">
            <v>0</v>
          </cell>
          <cell r="I45">
            <v>0</v>
          </cell>
          <cell r="J45">
            <v>0</v>
          </cell>
        </row>
        <row r="46">
          <cell r="F46">
            <v>0</v>
          </cell>
          <cell r="H46">
            <v>0</v>
          </cell>
          <cell r="I46">
            <v>0</v>
          </cell>
          <cell r="J46">
            <v>0</v>
          </cell>
        </row>
        <row r="47">
          <cell r="B47" t="str">
            <v>VI. INSTALACION ELECTRICA</v>
          </cell>
          <cell r="F47">
            <v>3266.84</v>
          </cell>
          <cell r="H47">
            <v>0</v>
          </cell>
          <cell r="I47">
            <v>0</v>
          </cell>
          <cell r="J47">
            <v>0</v>
          </cell>
        </row>
        <row r="48">
          <cell r="B48" t="str">
            <v>Suministro y colocación de tablero de control tipo empotrar capacidad interruptiva NEMA 1 127/220V DQO-4</v>
          </cell>
          <cell r="C48" t="str">
            <v>PZA</v>
          </cell>
          <cell r="D48">
            <v>1</v>
          </cell>
          <cell r="E48">
            <v>187.42</v>
          </cell>
          <cell r="F48">
            <v>187.42</v>
          </cell>
          <cell r="H48">
            <v>0</v>
          </cell>
          <cell r="I48">
            <v>0</v>
          </cell>
          <cell r="J48">
            <v>0</v>
          </cell>
        </row>
        <row r="49">
          <cell r="B49" t="str">
            <v>Suministro y colocación de interruptor termomagnetico enchufable para 127/220V y C.A. 15-50 AMP.incluye conexion y prueba.</v>
          </cell>
          <cell r="C49" t="str">
            <v>PZA</v>
          </cell>
          <cell r="D49">
            <v>2</v>
          </cell>
          <cell r="E49">
            <v>82.42</v>
          </cell>
          <cell r="F49">
            <v>164.84</v>
          </cell>
          <cell r="H49">
            <v>0</v>
          </cell>
          <cell r="I49">
            <v>0</v>
          </cell>
          <cell r="J49">
            <v>0</v>
          </cell>
        </row>
        <row r="50">
          <cell r="B50" t="str">
            <v>Registro electrico de 90 x 90 x 80 cm de adobon acabado pulido con marco y contramarco metalico.</v>
          </cell>
          <cell r="C50" t="str">
            <v>PZA</v>
          </cell>
          <cell r="D50">
            <v>1</v>
          </cell>
          <cell r="E50">
            <v>690.02</v>
          </cell>
          <cell r="F50">
            <v>690.02</v>
          </cell>
          <cell r="H50">
            <v>0</v>
          </cell>
          <cell r="I50">
            <v>0</v>
          </cell>
          <cell r="J50">
            <v>0</v>
          </cell>
        </row>
        <row r="51">
          <cell r="B51" t="str">
            <v>Preparación electrica con tubo conduit galvanizado para posible adosamiento.</v>
          </cell>
          <cell r="C51" t="str">
            <v>LOTE</v>
          </cell>
          <cell r="D51">
            <v>1</v>
          </cell>
          <cell r="E51">
            <v>99.89</v>
          </cell>
          <cell r="F51">
            <v>99.89</v>
          </cell>
          <cell r="H51">
            <v>0</v>
          </cell>
          <cell r="I51">
            <v>0</v>
          </cell>
          <cell r="J51">
            <v>0</v>
          </cell>
        </row>
        <row r="52">
          <cell r="B52" t="str">
            <v>Salida de centro incluye apagador y todo lo necesario para su buen funcionamiento</v>
          </cell>
          <cell r="C52" t="str">
            <v>SAL</v>
          </cell>
          <cell r="D52">
            <v>5</v>
          </cell>
          <cell r="E52">
            <v>186.02</v>
          </cell>
          <cell r="F52">
            <v>930.1</v>
          </cell>
          <cell r="H52">
            <v>0</v>
          </cell>
          <cell r="I52">
            <v>0</v>
          </cell>
          <cell r="J52">
            <v>0</v>
          </cell>
        </row>
        <row r="53">
          <cell r="B53" t="str">
            <v>Salida de contacto incluye todo lo necesario para su buen funcionamiento.</v>
          </cell>
          <cell r="C53" t="str">
            <v>SAL</v>
          </cell>
          <cell r="D53">
            <v>1</v>
          </cell>
          <cell r="E53">
            <v>178.17</v>
          </cell>
          <cell r="F53">
            <v>178.17</v>
          </cell>
          <cell r="H53">
            <v>0</v>
          </cell>
          <cell r="I53">
            <v>0</v>
          </cell>
          <cell r="J53">
            <v>0</v>
          </cell>
        </row>
        <row r="54">
          <cell r="B54" t="str">
            <v xml:space="preserve">Colocacion de luminaria incandescente de sobreponer tipo CAPFCE.  Incluye foco y todo lo necesario para su buen funcionamiento.  Luminaria suministrada por la Direccion General de Comunicaciones y Obras Publicas, debera considerar flete del almacen de la </v>
          </cell>
          <cell r="C54" t="str">
            <v>PZA</v>
          </cell>
          <cell r="D54">
            <v>5</v>
          </cell>
          <cell r="E54">
            <v>54</v>
          </cell>
          <cell r="F54">
            <v>270</v>
          </cell>
          <cell r="H54">
            <v>0</v>
          </cell>
          <cell r="I54">
            <v>0</v>
          </cell>
          <cell r="J54">
            <v>0</v>
          </cell>
        </row>
        <row r="55">
          <cell r="B55" t="str">
            <v>Conexion de registro a registro electrico y acometida.  Incluye prueba, excavacion, relleno y tubo de P.V.C. , de 1".</v>
          </cell>
          <cell r="C55" t="str">
            <v>ML</v>
          </cell>
          <cell r="D55">
            <v>20</v>
          </cell>
          <cell r="E55">
            <v>37.32</v>
          </cell>
          <cell r="F55">
            <v>746.4</v>
          </cell>
          <cell r="H55">
            <v>0</v>
          </cell>
          <cell r="I55">
            <v>0</v>
          </cell>
          <cell r="J55">
            <v>0</v>
          </cell>
        </row>
        <row r="56">
          <cell r="F56">
            <v>0</v>
          </cell>
          <cell r="H56">
            <v>0</v>
          </cell>
          <cell r="I56">
            <v>0</v>
          </cell>
          <cell r="J56">
            <v>0</v>
          </cell>
        </row>
        <row r="57">
          <cell r="F57">
            <v>0</v>
          </cell>
          <cell r="H57">
            <v>0</v>
          </cell>
          <cell r="I57">
            <v>0</v>
          </cell>
          <cell r="J57">
            <v>0</v>
          </cell>
        </row>
        <row r="58">
          <cell r="B58" t="str">
            <v xml:space="preserve">VII. P I S O S </v>
          </cell>
          <cell r="F58">
            <v>9113.93</v>
          </cell>
          <cell r="H58">
            <v>0</v>
          </cell>
          <cell r="I58">
            <v>0</v>
          </cell>
          <cell r="J58">
            <v>0</v>
          </cell>
        </row>
        <row r="59">
          <cell r="B59" t="str">
            <v>Piso de concreto de 10 cm de espesor, acabado pulido rayado, concreto F·c=150Kg/cm2, en banqueta exterior.</v>
          </cell>
          <cell r="C59" t="str">
            <v>M2</v>
          </cell>
          <cell r="D59">
            <v>8.01</v>
          </cell>
          <cell r="E59">
            <v>93.81</v>
          </cell>
          <cell r="F59">
            <v>751.41</v>
          </cell>
          <cell r="H59">
            <v>0</v>
          </cell>
          <cell r="I59">
            <v>0</v>
          </cell>
          <cell r="J59">
            <v>0</v>
          </cell>
        </row>
        <row r="60">
          <cell r="B60" t="str">
            <v>Piso de ceramica de 20 x 20 cm. prensada y esmaltada con boquilla de 6 mm. de espesor.</v>
          </cell>
          <cell r="C60" t="str">
            <v>M2</v>
          </cell>
          <cell r="D60">
            <v>46.2</v>
          </cell>
          <cell r="E60">
            <v>107.21</v>
          </cell>
          <cell r="F60">
            <v>4953.1000000000004</v>
          </cell>
          <cell r="H60">
            <v>0</v>
          </cell>
          <cell r="I60">
            <v>0</v>
          </cell>
          <cell r="J60">
            <v>0</v>
          </cell>
        </row>
        <row r="61">
          <cell r="B61" t="str">
            <v>Firme de concreto F·c=150Kg/cm2. de 8 cm. de espesor acabado regleado para recibir cerámica.</v>
          </cell>
          <cell r="C61" t="str">
            <v>M2</v>
          </cell>
          <cell r="D61">
            <v>46.2</v>
          </cell>
          <cell r="E61">
            <v>68.489999999999995</v>
          </cell>
          <cell r="F61">
            <v>3164.23</v>
          </cell>
          <cell r="H61">
            <v>0</v>
          </cell>
          <cell r="I61">
            <v>0</v>
          </cell>
          <cell r="J61">
            <v>0</v>
          </cell>
        </row>
        <row r="62">
          <cell r="B62" t="str">
            <v>Rampa de concreto para minusvalidos de 10 Cm., de espesor concreto F'c=150Kg/cm2.</v>
          </cell>
          <cell r="C62" t="str">
            <v>M2</v>
          </cell>
          <cell r="D62">
            <v>1.2</v>
          </cell>
          <cell r="E62">
            <v>204.33</v>
          </cell>
          <cell r="F62">
            <v>245.19</v>
          </cell>
          <cell r="H62">
            <v>0</v>
          </cell>
          <cell r="I62">
            <v>0</v>
          </cell>
          <cell r="J62">
            <v>0</v>
          </cell>
        </row>
        <row r="63">
          <cell r="F63">
            <v>0</v>
          </cell>
          <cell r="H63">
            <v>0</v>
          </cell>
          <cell r="I63">
            <v>0</v>
          </cell>
          <cell r="J63">
            <v>0</v>
          </cell>
        </row>
        <row r="64">
          <cell r="F64">
            <v>0</v>
          </cell>
          <cell r="H64">
            <v>0</v>
          </cell>
          <cell r="I64">
            <v>0</v>
          </cell>
          <cell r="J64">
            <v>0</v>
          </cell>
        </row>
        <row r="65">
          <cell r="B65" t="str">
            <v>IX. RECUBRIMIENTOS Y ACABADOS.</v>
          </cell>
          <cell r="F65">
            <v>6692.73</v>
          </cell>
          <cell r="H65">
            <v>0</v>
          </cell>
          <cell r="I65">
            <v>0</v>
          </cell>
          <cell r="J65">
            <v>0</v>
          </cell>
        </row>
        <row r="66">
          <cell r="B66" t="str">
            <v>Limpieza de vidrios por ambas caras.</v>
          </cell>
          <cell r="C66" t="str">
            <v>M2</v>
          </cell>
          <cell r="D66">
            <v>10.199999999999999</v>
          </cell>
          <cell r="E66">
            <v>2.52</v>
          </cell>
          <cell r="F66">
            <v>25.7</v>
          </cell>
          <cell r="H66">
            <v>0</v>
          </cell>
          <cell r="I66">
            <v>0</v>
          </cell>
          <cell r="J66">
            <v>0</v>
          </cell>
        </row>
        <row r="67">
          <cell r="B67" t="str">
            <v>Limpieza de piso de concreto y ceramica con cepillo, agua y acido clorhidrico.</v>
          </cell>
          <cell r="C67" t="str">
            <v>M2</v>
          </cell>
          <cell r="D67">
            <v>54.11</v>
          </cell>
          <cell r="E67">
            <v>2.92</v>
          </cell>
          <cell r="F67">
            <v>158</v>
          </cell>
          <cell r="H67">
            <v>0</v>
          </cell>
          <cell r="I67">
            <v>0</v>
          </cell>
          <cell r="J67">
            <v>0</v>
          </cell>
        </row>
        <row r="68">
          <cell r="B68" t="str">
            <v xml:space="preserve">Aplanado de muros con mortero cem-arena cal. 1:6:2 ,incluye remates, emboquillado acabado fino a vuelta de plana y a plomo. </v>
          </cell>
          <cell r="C68" t="str">
            <v>M2</v>
          </cell>
          <cell r="D68">
            <v>129.63999999999999</v>
          </cell>
          <cell r="E68">
            <v>46.28</v>
          </cell>
          <cell r="F68">
            <v>5999.73</v>
          </cell>
          <cell r="H68">
            <v>0</v>
          </cell>
          <cell r="I68">
            <v>0</v>
          </cell>
          <cell r="J68">
            <v>0</v>
          </cell>
        </row>
        <row r="69">
          <cell r="B69" t="str">
            <v>Retiro de escombro fuera de la obra.</v>
          </cell>
          <cell r="C69" t="str">
            <v>M3</v>
          </cell>
          <cell r="D69">
            <v>10</v>
          </cell>
          <cell r="E69">
            <v>39.950000000000003</v>
          </cell>
          <cell r="F69">
            <v>399.5</v>
          </cell>
          <cell r="H69">
            <v>0</v>
          </cell>
          <cell r="I69">
            <v>0</v>
          </cell>
          <cell r="J69">
            <v>0</v>
          </cell>
        </row>
        <row r="70">
          <cell r="B70" t="str">
            <v>Perfilado de ventanas y puertas con aplanado.</v>
          </cell>
          <cell r="C70" t="str">
            <v>ML</v>
          </cell>
          <cell r="D70">
            <v>45</v>
          </cell>
          <cell r="E70">
            <v>2.44</v>
          </cell>
          <cell r="F70">
            <v>109.8</v>
          </cell>
          <cell r="H70">
            <v>0</v>
          </cell>
          <cell r="I70">
            <v>0</v>
          </cell>
          <cell r="J70">
            <v>0</v>
          </cell>
        </row>
        <row r="71">
          <cell r="F71">
            <v>0</v>
          </cell>
          <cell r="H71">
            <v>0</v>
          </cell>
          <cell r="I71">
            <v>0</v>
          </cell>
          <cell r="J71">
            <v>0</v>
          </cell>
        </row>
        <row r="72">
          <cell r="F72">
            <v>0</v>
          </cell>
          <cell r="H72">
            <v>0</v>
          </cell>
          <cell r="I72">
            <v>0</v>
          </cell>
          <cell r="J72">
            <v>0</v>
          </cell>
        </row>
        <row r="73">
          <cell r="B73" t="str">
            <v xml:space="preserve">X. P I N T U R A </v>
          </cell>
          <cell r="F73">
            <v>3900.5899999999997</v>
          </cell>
          <cell r="H73">
            <v>0</v>
          </cell>
          <cell r="I73">
            <v>0</v>
          </cell>
          <cell r="J73">
            <v>0</v>
          </cell>
        </row>
        <row r="74">
          <cell r="B74" t="str">
            <v>Pintura vinilica, lavable en muros,columnas, trabes y losa, marca Comex, Vinimex o similar. Incluye preparación de la superficie.</v>
          </cell>
          <cell r="C74" t="str">
            <v>M2</v>
          </cell>
          <cell r="D74">
            <v>217</v>
          </cell>
          <cell r="E74">
            <v>17.72</v>
          </cell>
          <cell r="F74">
            <v>3845.24</v>
          </cell>
          <cell r="H74">
            <v>0</v>
          </cell>
          <cell r="I74">
            <v>0</v>
          </cell>
          <cell r="J74">
            <v>0</v>
          </cell>
        </row>
        <row r="75">
          <cell r="B75" t="str">
            <v>Perfilado de pintura en claros de canceleria.</v>
          </cell>
          <cell r="C75" t="str">
            <v>ML</v>
          </cell>
          <cell r="D75">
            <v>45</v>
          </cell>
          <cell r="E75">
            <v>1.23</v>
          </cell>
          <cell r="F75">
            <v>55.35</v>
          </cell>
          <cell r="H75">
            <v>0</v>
          </cell>
          <cell r="I75">
            <v>0</v>
          </cell>
          <cell r="J75">
            <v>0</v>
          </cell>
        </row>
        <row r="76">
          <cell r="F76">
            <v>0</v>
          </cell>
          <cell r="H76">
            <v>0</v>
          </cell>
          <cell r="I76">
            <v>0</v>
          </cell>
          <cell r="J76">
            <v>0</v>
          </cell>
        </row>
        <row r="77">
          <cell r="F77">
            <v>0</v>
          </cell>
          <cell r="H77">
            <v>0</v>
          </cell>
          <cell r="I77">
            <v>0</v>
          </cell>
          <cell r="J77">
            <v>0</v>
          </cell>
        </row>
        <row r="78">
          <cell r="B78" t="str">
            <v xml:space="preserve">O B R A       EX TE R I O R </v>
          </cell>
        </row>
        <row r="79">
          <cell r="B79" t="str">
            <v>TRABAJOS PRELIMINARES O.E.</v>
          </cell>
          <cell r="F79">
            <v>187.92</v>
          </cell>
          <cell r="H79">
            <v>0</v>
          </cell>
          <cell r="I79">
            <v>0</v>
          </cell>
          <cell r="J79">
            <v>0</v>
          </cell>
        </row>
        <row r="80">
          <cell r="B80" t="str">
            <v>Limpieza, trazo y nivelación del terreno.</v>
          </cell>
          <cell r="C80" t="str">
            <v>M2</v>
          </cell>
          <cell r="D80">
            <v>108</v>
          </cell>
          <cell r="E80">
            <v>1.74</v>
          </cell>
          <cell r="F80">
            <v>187.92</v>
          </cell>
          <cell r="H80">
            <v>0</v>
          </cell>
          <cell r="I80">
            <v>0</v>
          </cell>
          <cell r="J80">
            <v>0</v>
          </cell>
        </row>
        <row r="81">
          <cell r="F81">
            <v>0</v>
          </cell>
          <cell r="H81">
            <v>0</v>
          </cell>
          <cell r="I81">
            <v>0</v>
          </cell>
          <cell r="J81">
            <v>0</v>
          </cell>
        </row>
        <row r="82">
          <cell r="F82">
            <v>0</v>
          </cell>
          <cell r="H82">
            <v>0</v>
          </cell>
          <cell r="I82">
            <v>0</v>
          </cell>
          <cell r="J82">
            <v>0</v>
          </cell>
        </row>
        <row r="83">
          <cell r="B83" t="str">
            <v xml:space="preserve">C I M E N T A C I O N </v>
          </cell>
          <cell r="F83">
            <v>6933.49</v>
          </cell>
          <cell r="H83">
            <v>0</v>
          </cell>
          <cell r="I83">
            <v>0</v>
          </cell>
          <cell r="J83">
            <v>0</v>
          </cell>
        </row>
        <row r="84">
          <cell r="B84" t="str">
            <v>Excavación a mano, cualquier terreno, para formar pisos, plazas cívicas y canchas deportivas, incluye acarreo dentro y fuera de la obra de material no utilizable</v>
          </cell>
          <cell r="C84" t="str">
            <v>M3</v>
          </cell>
          <cell r="D84">
            <v>7.5</v>
          </cell>
          <cell r="E84">
            <v>31.35</v>
          </cell>
          <cell r="F84">
            <v>235.12</v>
          </cell>
          <cell r="H84">
            <v>0</v>
          </cell>
          <cell r="I84">
            <v>0</v>
          </cell>
          <cell r="J84">
            <v>0</v>
          </cell>
        </row>
        <row r="85">
          <cell r="B85" t="str">
            <v>Plantilla de concreto hecho en obra F·c=100Kg/cm2, de 6 cm. de espesor .</v>
          </cell>
          <cell r="C85" t="str">
            <v>M2</v>
          </cell>
          <cell r="D85">
            <v>16.5</v>
          </cell>
          <cell r="E85">
            <v>39.58</v>
          </cell>
          <cell r="F85">
            <v>653.07000000000005</v>
          </cell>
          <cell r="H85">
            <v>0</v>
          </cell>
          <cell r="I85">
            <v>0</v>
          </cell>
          <cell r="J85">
            <v>0</v>
          </cell>
        </row>
        <row r="86">
          <cell r="B86" t="str">
            <v>Relleno y compactacion de material producto de excavación con pizon y agua, en capas de 20 cm de espesor.Incluye acarreo dentro de la obra, medir compacto.</v>
          </cell>
          <cell r="C86" t="str">
            <v>M3</v>
          </cell>
          <cell r="D86">
            <v>7.5</v>
          </cell>
          <cell r="E86">
            <v>31.84</v>
          </cell>
          <cell r="F86">
            <v>238.8</v>
          </cell>
          <cell r="H86">
            <v>0</v>
          </cell>
          <cell r="I86">
            <v>0</v>
          </cell>
          <cell r="J86">
            <v>0</v>
          </cell>
        </row>
        <row r="87">
          <cell r="B87" t="str">
            <v>Suministro y relleno de material inerte, compactado con pizón y agua, en capas de 20 cm. de espesor. Incluye acarreo dentro de la obra, medir compacto.</v>
          </cell>
          <cell r="C87" t="str">
            <v>M3</v>
          </cell>
          <cell r="D87">
            <v>25</v>
          </cell>
          <cell r="E87">
            <v>83.78</v>
          </cell>
          <cell r="F87">
            <v>2094.5</v>
          </cell>
          <cell r="H87">
            <v>0</v>
          </cell>
          <cell r="I87">
            <v>0</v>
          </cell>
          <cell r="J87">
            <v>0</v>
          </cell>
        </row>
        <row r="88">
          <cell r="B88" t="str">
            <v>Murete de enrase en cimentacion de block hueco relleno de concreto, asentado con mortero, cemento, arena, proporcion 1:3 de 15 Cm., de espesor.</v>
          </cell>
          <cell r="C88" t="str">
            <v>M2</v>
          </cell>
          <cell r="D88">
            <v>40</v>
          </cell>
          <cell r="E88">
            <v>92.8</v>
          </cell>
          <cell r="F88">
            <v>3712</v>
          </cell>
          <cell r="H88">
            <v>0</v>
          </cell>
          <cell r="I88">
            <v>0</v>
          </cell>
          <cell r="J88">
            <v>0</v>
          </cell>
        </row>
        <row r="89">
          <cell r="F89">
            <v>0</v>
          </cell>
          <cell r="H89">
            <v>0</v>
          </cell>
          <cell r="I89">
            <v>0</v>
          </cell>
          <cell r="J89">
            <v>0</v>
          </cell>
        </row>
        <row r="90">
          <cell r="F90">
            <v>0</v>
          </cell>
          <cell r="H90">
            <v>0</v>
          </cell>
          <cell r="I90">
            <v>0</v>
          </cell>
          <cell r="J90">
            <v>0</v>
          </cell>
        </row>
        <row r="91">
          <cell r="B91" t="str">
            <v>MUROS, CADENAS, CASTILLOS Y PISOS</v>
          </cell>
          <cell r="F91">
            <v>5042.5200000000004</v>
          </cell>
          <cell r="H91">
            <v>0</v>
          </cell>
          <cell r="I91">
            <v>0</v>
          </cell>
          <cell r="J91">
            <v>0</v>
          </cell>
        </row>
        <row r="92">
          <cell r="B92" t="str">
            <v>Piso de concreto f·c=150 Kg/cm2. 10 cm. de espesor, acabado pulido o raya/brocha/pelo, losas 3.06 x 2.00 m. juntas frías, acabado con volteador, incluye cimbra.</v>
          </cell>
          <cell r="C92" t="str">
            <v>M2</v>
          </cell>
          <cell r="D92">
            <v>108</v>
          </cell>
          <cell r="E92">
            <v>46.69</v>
          </cell>
          <cell r="F92">
            <v>5042.5200000000004</v>
          </cell>
          <cell r="H92">
            <v>0</v>
          </cell>
          <cell r="I92">
            <v>0</v>
          </cell>
          <cell r="J92">
            <v>0</v>
          </cell>
        </row>
        <row r="93">
          <cell r="F93">
            <v>0</v>
          </cell>
          <cell r="H93">
            <v>0</v>
          </cell>
          <cell r="I93">
            <v>0</v>
          </cell>
          <cell r="J93">
            <v>0</v>
          </cell>
        </row>
        <row r="94">
          <cell r="F94">
            <v>0</v>
          </cell>
          <cell r="H94">
            <v>0</v>
          </cell>
          <cell r="I94">
            <v>0</v>
          </cell>
          <cell r="J94">
            <v>0</v>
          </cell>
        </row>
        <row r="95">
          <cell r="B95" t="str">
            <v xml:space="preserve">                             IV.- PINTURA.</v>
          </cell>
          <cell r="F95">
            <v>315.36</v>
          </cell>
          <cell r="H95">
            <v>0</v>
          </cell>
          <cell r="I95">
            <v>0</v>
          </cell>
          <cell r="J95">
            <v>0</v>
          </cell>
        </row>
        <row r="96">
          <cell r="B96" t="str">
            <v>Limpieza de pisos de concreto y/o mosaico con cepillo, agua y acido clorhidrico.</v>
          </cell>
          <cell r="C96" t="str">
            <v>M2</v>
          </cell>
          <cell r="D96">
            <v>108</v>
          </cell>
          <cell r="E96">
            <v>2.92</v>
          </cell>
          <cell r="F96">
            <v>315.36</v>
          </cell>
          <cell r="H96">
            <v>0</v>
          </cell>
          <cell r="I96">
            <v>0</v>
          </cell>
          <cell r="J96">
            <v>0</v>
          </cell>
        </row>
        <row r="97">
          <cell r="F97">
            <v>0</v>
          </cell>
          <cell r="H97">
            <v>0</v>
          </cell>
          <cell r="I97">
            <v>0</v>
          </cell>
          <cell r="J97">
            <v>0</v>
          </cell>
        </row>
        <row r="98">
          <cell r="F98">
            <v>0</v>
          </cell>
          <cell r="H98">
            <v>0</v>
          </cell>
          <cell r="I98">
            <v>0</v>
          </cell>
          <cell r="J98">
            <v>0</v>
          </cell>
        </row>
        <row r="99">
          <cell r="B99" t="str">
            <v>INSTALACION ELECTRICA</v>
          </cell>
          <cell r="F99">
            <v>1791.3200000000002</v>
          </cell>
          <cell r="H99">
            <v>0</v>
          </cell>
          <cell r="I99">
            <v>0</v>
          </cell>
          <cell r="J99">
            <v>0</v>
          </cell>
        </row>
        <row r="100">
          <cell r="B100" t="str">
            <v>Suministro y tendido tubo conduit PVC pesado 25 mm diametro, incluye conexiones, trazo, excavación y relleno.</v>
          </cell>
          <cell r="C100" t="str">
            <v>ML</v>
          </cell>
          <cell r="D100">
            <v>30</v>
          </cell>
          <cell r="E100">
            <v>16.37</v>
          </cell>
          <cell r="F100">
            <v>491.1</v>
          </cell>
          <cell r="H100">
            <v>0</v>
          </cell>
          <cell r="I100">
            <v>0</v>
          </cell>
          <cell r="J100">
            <v>0</v>
          </cell>
        </row>
        <row r="101">
          <cell r="B101" t="str">
            <v>Suministro y colocacion y conexion de cable de cobre con aislamiento, THW calibre Num. 8, incluye cinta aislante.</v>
          </cell>
          <cell r="C101" t="str">
            <v>ML</v>
          </cell>
          <cell r="D101">
            <v>95</v>
          </cell>
          <cell r="E101">
            <v>5.86</v>
          </cell>
          <cell r="F101">
            <v>556.70000000000005</v>
          </cell>
          <cell r="H101">
            <v>0</v>
          </cell>
          <cell r="I101">
            <v>0</v>
          </cell>
          <cell r="J101">
            <v>0</v>
          </cell>
        </row>
        <row r="102">
          <cell r="B102" t="str">
            <v>Registro electrico 60x60x80 cm. con block cemento o tabique pulido con tapa de lámina y fondo de arena.</v>
          </cell>
          <cell r="C102" t="str">
            <v>PZA</v>
          </cell>
          <cell r="D102">
            <v>2</v>
          </cell>
          <cell r="E102">
            <v>371.76</v>
          </cell>
          <cell r="F102">
            <v>743.52</v>
          </cell>
          <cell r="H102">
            <v>0</v>
          </cell>
          <cell r="I102">
            <v>0</v>
          </cell>
          <cell r="J102">
            <v>0</v>
          </cell>
        </row>
        <row r="103">
          <cell r="F103">
            <v>0</v>
          </cell>
          <cell r="H103">
            <v>0</v>
          </cell>
          <cell r="I103">
            <v>0</v>
          </cell>
          <cell r="J103">
            <v>0</v>
          </cell>
        </row>
        <row r="104">
          <cell r="F104">
            <v>0</v>
          </cell>
          <cell r="H104">
            <v>0</v>
          </cell>
          <cell r="I104">
            <v>0</v>
          </cell>
          <cell r="J104">
            <v>0</v>
          </cell>
        </row>
        <row r="105">
          <cell r="B105" t="str">
            <v>INSTALACIONES ESPECIALES</v>
          </cell>
          <cell r="F105">
            <v>1222.3799999999999</v>
          </cell>
          <cell r="H105">
            <v>0</v>
          </cell>
          <cell r="I105">
            <v>0</v>
          </cell>
          <cell r="J105">
            <v>0</v>
          </cell>
        </row>
        <row r="106">
          <cell r="B106" t="str">
            <v>Ducto de salida para aire</v>
          </cell>
          <cell r="C106" t="str">
            <v>Lote</v>
          </cell>
          <cell r="D106">
            <v>1</v>
          </cell>
          <cell r="E106">
            <v>429.44</v>
          </cell>
          <cell r="F106">
            <v>429.44</v>
          </cell>
          <cell r="H106">
            <v>0</v>
          </cell>
          <cell r="I106">
            <v>0</v>
          </cell>
          <cell r="J106">
            <v>0</v>
          </cell>
        </row>
        <row r="107">
          <cell r="B107" t="str">
            <v>Instalacion hidraulica para aire acondicionado.</v>
          </cell>
          <cell r="C107" t="str">
            <v>Lote</v>
          </cell>
          <cell r="D107">
            <v>1</v>
          </cell>
          <cell r="E107">
            <v>340.9</v>
          </cell>
          <cell r="F107">
            <v>340.9</v>
          </cell>
          <cell r="H107">
            <v>0</v>
          </cell>
          <cell r="I107">
            <v>0</v>
          </cell>
          <cell r="J107">
            <v>0</v>
          </cell>
        </row>
        <row r="108">
          <cell r="B108" t="str">
            <v>Instalacion electrica para aire acondicionado.</v>
          </cell>
          <cell r="C108" t="str">
            <v>Lote</v>
          </cell>
          <cell r="D108">
            <v>1</v>
          </cell>
          <cell r="E108">
            <v>214.38</v>
          </cell>
          <cell r="F108">
            <v>214.38</v>
          </cell>
          <cell r="H108">
            <v>0</v>
          </cell>
          <cell r="I108">
            <v>0</v>
          </cell>
          <cell r="J108">
            <v>0</v>
          </cell>
        </row>
        <row r="109">
          <cell r="B109" t="str">
            <v>Instalacion para la preparacion del calenton de gas unicamente tuberia de gas del interior al exterior.</v>
          </cell>
          <cell r="C109" t="str">
            <v>Lote</v>
          </cell>
          <cell r="D109">
            <v>1</v>
          </cell>
          <cell r="E109">
            <v>237.66</v>
          </cell>
          <cell r="F109">
            <v>237.66</v>
          </cell>
          <cell r="H109">
            <v>0</v>
          </cell>
          <cell r="I109">
            <v>0</v>
          </cell>
          <cell r="J109">
            <v>0</v>
          </cell>
        </row>
        <row r="110">
          <cell r="F110">
            <v>0</v>
          </cell>
          <cell r="H110">
            <v>0</v>
          </cell>
          <cell r="I110">
            <v>0</v>
          </cell>
          <cell r="J110">
            <v>0</v>
          </cell>
        </row>
        <row r="111">
          <cell r="F111">
            <v>0</v>
          </cell>
          <cell r="H111">
            <v>0</v>
          </cell>
          <cell r="I111">
            <v>0</v>
          </cell>
          <cell r="J111">
            <v>0</v>
          </cell>
        </row>
        <row r="112">
          <cell r="F112">
            <v>0</v>
          </cell>
          <cell r="H112">
            <v>0</v>
          </cell>
          <cell r="I112">
            <v>0</v>
          </cell>
          <cell r="J11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EST 74"/>
      <sheetName val="5-2 A.Glez Granjas"/>
      <sheetName val="5-3 Gabilondo"/>
      <sheetName val="5-4 Chih.92"/>
      <sheetName val="5-5 Walt Disney"/>
      <sheetName val="5-6 A.Melgar"/>
      <sheetName val="5-7 DIF Estatal"/>
      <sheetName val="5-8 Esther Zuno"/>
      <sheetName val="5-9 México 91"/>
      <sheetName val="5-10 Freinet"/>
      <sheetName val="Edo Cta 05"/>
      <sheetName val="5_1 EST 74"/>
      <sheetName val="5_2 A_Glez Granjas"/>
      <sheetName val="5_3 Gabilondo"/>
      <sheetName val="5_4 Chih_92"/>
      <sheetName val="5_5 Walt Disney"/>
      <sheetName val="5_8 Esther Zuno"/>
      <sheetName val="5_9 México 91"/>
      <sheetName val="5-8 Esther juno"/>
    </sheetNames>
    <sheetDataSet>
      <sheetData sheetId="0">
        <row r="29">
          <cell r="G29">
            <v>36.71</v>
          </cell>
        </row>
        <row r="30">
          <cell r="G30">
            <v>-36.1</v>
          </cell>
        </row>
        <row r="34">
          <cell r="G34">
            <v>1.84</v>
          </cell>
        </row>
        <row r="43">
          <cell r="G43">
            <v>-5.4</v>
          </cell>
        </row>
        <row r="89">
          <cell r="G89">
            <v>34.5</v>
          </cell>
        </row>
        <row r="93">
          <cell r="G93">
            <v>1.7</v>
          </cell>
        </row>
        <row r="94">
          <cell r="G94">
            <v>10.02</v>
          </cell>
        </row>
        <row r="95">
          <cell r="G95">
            <v>1.7</v>
          </cell>
        </row>
        <row r="96">
          <cell r="G96">
            <v>2.2599999999999998</v>
          </cell>
        </row>
        <row r="97">
          <cell r="G97">
            <v>7.16</v>
          </cell>
        </row>
        <row r="101">
          <cell r="G101">
            <v>34.950000000000003</v>
          </cell>
        </row>
        <row r="105">
          <cell r="G105">
            <v>0</v>
          </cell>
        </row>
        <row r="109">
          <cell r="G109">
            <v>35.520000000000003</v>
          </cell>
        </row>
        <row r="110">
          <cell r="G110">
            <v>27.4</v>
          </cell>
        </row>
      </sheetData>
      <sheetData sheetId="1">
        <row r="33">
          <cell r="G33">
            <v>22.98</v>
          </cell>
        </row>
        <row r="39">
          <cell r="G39">
            <v>35.520000000000003</v>
          </cell>
        </row>
        <row r="42">
          <cell r="G42">
            <v>76.03</v>
          </cell>
        </row>
        <row r="46">
          <cell r="G46">
            <v>1</v>
          </cell>
        </row>
        <row r="47">
          <cell r="G47">
            <v>10.34</v>
          </cell>
        </row>
        <row r="48">
          <cell r="G48">
            <v>1</v>
          </cell>
        </row>
        <row r="52">
          <cell r="G52">
            <v>1</v>
          </cell>
        </row>
        <row r="53">
          <cell r="G53">
            <v>3</v>
          </cell>
        </row>
        <row r="54">
          <cell r="G54">
            <v>1</v>
          </cell>
        </row>
        <row r="58">
          <cell r="G58">
            <v>5</v>
          </cell>
        </row>
        <row r="59">
          <cell r="G59">
            <v>17.899999999999999</v>
          </cell>
        </row>
        <row r="63">
          <cell r="G63">
            <v>9.8800000000000008</v>
          </cell>
        </row>
        <row r="64">
          <cell r="G64">
            <v>46.2</v>
          </cell>
        </row>
        <row r="65">
          <cell r="G65">
            <v>46.2</v>
          </cell>
        </row>
        <row r="66">
          <cell r="G66">
            <v>1.2</v>
          </cell>
        </row>
        <row r="70">
          <cell r="G70">
            <v>10.34</v>
          </cell>
        </row>
        <row r="71">
          <cell r="G71">
            <v>53.77</v>
          </cell>
        </row>
        <row r="72">
          <cell r="G72">
            <v>130.68</v>
          </cell>
        </row>
        <row r="73">
          <cell r="G73">
            <v>10</v>
          </cell>
        </row>
        <row r="74">
          <cell r="G74">
            <v>13.76</v>
          </cell>
        </row>
        <row r="78">
          <cell r="G78">
            <v>227.52</v>
          </cell>
        </row>
        <row r="79">
          <cell r="G79">
            <v>13.76</v>
          </cell>
        </row>
        <row r="117">
          <cell r="G117">
            <v>3.91</v>
          </cell>
        </row>
      </sheetData>
      <sheetData sheetId="2">
        <row r="83">
          <cell r="G83">
            <v>50.8</v>
          </cell>
        </row>
        <row r="87">
          <cell r="G87">
            <v>0.64</v>
          </cell>
        </row>
        <row r="95">
          <cell r="G95">
            <v>50.8</v>
          </cell>
        </row>
        <row r="99">
          <cell r="G99">
            <v>50.8</v>
          </cell>
        </row>
      </sheetData>
      <sheetData sheetId="3">
        <row r="10">
          <cell r="G10">
            <v>9.18</v>
          </cell>
        </row>
        <row r="37">
          <cell r="G37">
            <v>35.520000000000003</v>
          </cell>
        </row>
        <row r="40">
          <cell r="G40">
            <v>76.03</v>
          </cell>
        </row>
        <row r="44">
          <cell r="G44">
            <v>1</v>
          </cell>
        </row>
        <row r="45">
          <cell r="G45">
            <v>10.34</v>
          </cell>
        </row>
        <row r="46">
          <cell r="G46">
            <v>1</v>
          </cell>
        </row>
        <row r="51">
          <cell r="G51">
            <v>3</v>
          </cell>
        </row>
        <row r="52">
          <cell r="G52">
            <v>1</v>
          </cell>
        </row>
        <row r="56">
          <cell r="G56">
            <v>5</v>
          </cell>
        </row>
        <row r="57">
          <cell r="G57">
            <v>23.9</v>
          </cell>
        </row>
        <row r="64">
          <cell r="G64">
            <v>1.2</v>
          </cell>
        </row>
        <row r="68">
          <cell r="G68">
            <v>10.34</v>
          </cell>
        </row>
        <row r="69">
          <cell r="G69">
            <v>53.78</v>
          </cell>
        </row>
        <row r="71">
          <cell r="G71">
            <v>10</v>
          </cell>
        </row>
        <row r="76">
          <cell r="G76">
            <v>225.05</v>
          </cell>
        </row>
        <row r="77">
          <cell r="G77">
            <v>14.64</v>
          </cell>
        </row>
        <row r="114">
          <cell r="G114">
            <v>17.600000000000001</v>
          </cell>
        </row>
      </sheetData>
      <sheetData sheetId="4">
        <row r="8">
          <cell r="G8">
            <v>12.19</v>
          </cell>
        </row>
        <row r="11">
          <cell r="G11">
            <v>16.100000000000001</v>
          </cell>
        </row>
        <row r="41">
          <cell r="G41">
            <v>21.02</v>
          </cell>
        </row>
        <row r="44">
          <cell r="G44">
            <v>52.78</v>
          </cell>
        </row>
        <row r="48">
          <cell r="G48">
            <v>1</v>
          </cell>
        </row>
        <row r="49">
          <cell r="G49">
            <v>10.34</v>
          </cell>
        </row>
        <row r="50">
          <cell r="G50">
            <v>1</v>
          </cell>
        </row>
        <row r="55">
          <cell r="G55">
            <v>3</v>
          </cell>
        </row>
        <row r="60">
          <cell r="G60">
            <v>5</v>
          </cell>
        </row>
        <row r="61">
          <cell r="G61">
            <v>9.1999999999999993</v>
          </cell>
        </row>
        <row r="68">
          <cell r="G68">
            <v>1.2</v>
          </cell>
        </row>
        <row r="72">
          <cell r="G72">
            <v>10.34</v>
          </cell>
        </row>
        <row r="73">
          <cell r="G73">
            <v>53.78</v>
          </cell>
        </row>
        <row r="74">
          <cell r="G74">
            <v>15.27</v>
          </cell>
        </row>
        <row r="75">
          <cell r="G75">
            <v>10</v>
          </cell>
        </row>
        <row r="80">
          <cell r="G80">
            <v>146.12</v>
          </cell>
        </row>
        <row r="81">
          <cell r="G81">
            <v>14.64</v>
          </cell>
        </row>
        <row r="86">
          <cell r="G86">
            <v>68.64</v>
          </cell>
        </row>
        <row r="90">
          <cell r="G90">
            <v>10.3</v>
          </cell>
        </row>
        <row r="98">
          <cell r="G98">
            <v>68.64</v>
          </cell>
        </row>
        <row r="102">
          <cell r="G102">
            <v>68.64</v>
          </cell>
        </row>
        <row r="112">
          <cell r="G112">
            <v>1</v>
          </cell>
        </row>
        <row r="113">
          <cell r="G113">
            <v>1</v>
          </cell>
        </row>
        <row r="114">
          <cell r="G114">
            <v>1</v>
          </cell>
        </row>
        <row r="116">
          <cell r="G116">
            <v>1</v>
          </cell>
        </row>
        <row r="117">
          <cell r="G117">
            <v>1</v>
          </cell>
        </row>
      </sheetData>
      <sheetData sheetId="5"/>
      <sheetData sheetId="6"/>
      <sheetData sheetId="7">
        <row r="9">
          <cell r="G9">
            <v>3.2</v>
          </cell>
        </row>
        <row r="27">
          <cell r="G27">
            <v>9.23</v>
          </cell>
        </row>
        <row r="29">
          <cell r="G29">
            <v>10.94</v>
          </cell>
        </row>
        <row r="30">
          <cell r="G30">
            <v>0.96</v>
          </cell>
        </row>
        <row r="34">
          <cell r="G34">
            <v>14.07</v>
          </cell>
        </row>
        <row r="36">
          <cell r="G36">
            <v>2</v>
          </cell>
        </row>
        <row r="43">
          <cell r="G43">
            <v>35.520000000000003</v>
          </cell>
        </row>
        <row r="46">
          <cell r="G46">
            <v>76.03</v>
          </cell>
        </row>
        <row r="50">
          <cell r="G50">
            <v>1</v>
          </cell>
        </row>
        <row r="51">
          <cell r="G51">
            <v>4</v>
          </cell>
        </row>
        <row r="52">
          <cell r="G52">
            <v>3</v>
          </cell>
        </row>
        <row r="53">
          <cell r="G53">
            <v>2</v>
          </cell>
        </row>
        <row r="54">
          <cell r="G54">
            <v>11.47</v>
          </cell>
        </row>
        <row r="55">
          <cell r="G55">
            <v>4</v>
          </cell>
        </row>
        <row r="56">
          <cell r="G56">
            <v>3.74</v>
          </cell>
        </row>
        <row r="57">
          <cell r="G57">
            <v>4</v>
          </cell>
        </row>
        <row r="58">
          <cell r="G58">
            <v>0</v>
          </cell>
        </row>
        <row r="61">
          <cell r="G61">
            <v>1</v>
          </cell>
        </row>
        <row r="62">
          <cell r="G62">
            <v>3</v>
          </cell>
        </row>
        <row r="63">
          <cell r="G63">
            <v>1</v>
          </cell>
        </row>
        <row r="67">
          <cell r="G67">
            <v>9</v>
          </cell>
        </row>
        <row r="68">
          <cell r="G68">
            <v>15.7</v>
          </cell>
        </row>
        <row r="73">
          <cell r="G73">
            <v>7</v>
          </cell>
        </row>
        <row r="74">
          <cell r="G74">
            <v>3</v>
          </cell>
        </row>
        <row r="75">
          <cell r="G75">
            <v>4</v>
          </cell>
        </row>
        <row r="77">
          <cell r="G77">
            <v>7</v>
          </cell>
        </row>
        <row r="78">
          <cell r="G78">
            <v>2</v>
          </cell>
        </row>
        <row r="79">
          <cell r="G79">
            <v>2</v>
          </cell>
        </row>
        <row r="80">
          <cell r="G80">
            <v>6</v>
          </cell>
        </row>
        <row r="82">
          <cell r="G82">
            <v>1</v>
          </cell>
        </row>
        <row r="83">
          <cell r="G83">
            <v>2</v>
          </cell>
        </row>
        <row r="87">
          <cell r="G87">
            <v>5</v>
          </cell>
        </row>
        <row r="88">
          <cell r="G88">
            <v>1</v>
          </cell>
        </row>
        <row r="93">
          <cell r="G93">
            <v>1</v>
          </cell>
        </row>
        <row r="96">
          <cell r="G96">
            <v>37.380000000000003</v>
          </cell>
        </row>
        <row r="97">
          <cell r="G97">
            <v>40.630000000000003</v>
          </cell>
        </row>
        <row r="99">
          <cell r="G99">
            <v>10.66</v>
          </cell>
        </row>
        <row r="104">
          <cell r="G104">
            <v>77.489999999999995</v>
          </cell>
        </row>
        <row r="105">
          <cell r="G105">
            <v>3.74</v>
          </cell>
        </row>
        <row r="107">
          <cell r="G107">
            <v>80.73</v>
          </cell>
        </row>
        <row r="108">
          <cell r="G108">
            <v>16</v>
          </cell>
        </row>
        <row r="109">
          <cell r="G109">
            <v>77.489999999999995</v>
          </cell>
        </row>
        <row r="110">
          <cell r="G110">
            <v>37.81</v>
          </cell>
        </row>
        <row r="111">
          <cell r="G111">
            <v>16.7</v>
          </cell>
        </row>
        <row r="113">
          <cell r="G113">
            <v>2.21</v>
          </cell>
        </row>
        <row r="117">
          <cell r="G117">
            <v>320.3</v>
          </cell>
        </row>
        <row r="118">
          <cell r="G118">
            <v>8.69</v>
          </cell>
        </row>
        <row r="119">
          <cell r="G119">
            <v>8.42</v>
          </cell>
        </row>
        <row r="124">
          <cell r="G124">
            <v>5.32</v>
          </cell>
        </row>
        <row r="128">
          <cell r="G128">
            <v>0.62</v>
          </cell>
        </row>
        <row r="129">
          <cell r="G129">
            <v>3.12</v>
          </cell>
        </row>
        <row r="131">
          <cell r="G131">
            <v>1.35</v>
          </cell>
        </row>
        <row r="132">
          <cell r="G132">
            <v>3.42</v>
          </cell>
        </row>
        <row r="136">
          <cell r="G136">
            <v>5.32</v>
          </cell>
        </row>
        <row r="148">
          <cell r="G148">
            <v>1</v>
          </cell>
        </row>
        <row r="155">
          <cell r="G155">
            <v>1</v>
          </cell>
        </row>
      </sheetData>
      <sheetData sheetId="8">
        <row r="36">
          <cell r="G36">
            <v>3</v>
          </cell>
        </row>
        <row r="68">
          <cell r="G68">
            <v>10.4</v>
          </cell>
        </row>
        <row r="77">
          <cell r="G77">
            <v>7</v>
          </cell>
        </row>
        <row r="78">
          <cell r="G78">
            <v>2</v>
          </cell>
        </row>
        <row r="79">
          <cell r="G79">
            <v>2</v>
          </cell>
        </row>
        <row r="80">
          <cell r="G80">
            <v>6</v>
          </cell>
        </row>
        <row r="87">
          <cell r="G87">
            <v>5</v>
          </cell>
        </row>
        <row r="89">
          <cell r="G89">
            <v>27.9</v>
          </cell>
        </row>
        <row r="90">
          <cell r="G90">
            <v>29.35</v>
          </cell>
        </row>
        <row r="124">
          <cell r="G124">
            <v>18.07</v>
          </cell>
        </row>
        <row r="128">
          <cell r="G128">
            <v>1.1499999999999999</v>
          </cell>
        </row>
        <row r="129">
          <cell r="G129">
            <v>7.18</v>
          </cell>
        </row>
        <row r="130">
          <cell r="G130">
            <v>1.1499999999999999</v>
          </cell>
        </row>
        <row r="131">
          <cell r="G131">
            <v>0.49</v>
          </cell>
        </row>
        <row r="132">
          <cell r="G132">
            <v>5.41</v>
          </cell>
        </row>
        <row r="136">
          <cell r="G136">
            <v>18.07</v>
          </cell>
        </row>
        <row r="148">
          <cell r="G148">
            <v>1</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EST 74"/>
      <sheetName val="5-2 A.Glez Granjas"/>
      <sheetName val="5-3 Gabilondo"/>
      <sheetName val="5-4 Chih.92"/>
      <sheetName val="5-5 Walt Disney"/>
      <sheetName val="5-6 A.Melgar"/>
      <sheetName val="5-7 DIF Estatal"/>
      <sheetName val="5-8 Esther Zuno"/>
      <sheetName val="5-9 México 91"/>
      <sheetName val="5-10 Freinet"/>
      <sheetName val="Edo Cta 05"/>
    </sheetNames>
    <sheetDataSet>
      <sheetData sheetId="0">
        <row r="29">
          <cell r="G29">
            <v>36.71</v>
          </cell>
        </row>
        <row r="30">
          <cell r="G30">
            <v>-36.1</v>
          </cell>
        </row>
        <row r="34">
          <cell r="G34">
            <v>1.84</v>
          </cell>
        </row>
        <row r="43">
          <cell r="G43">
            <v>-5.4</v>
          </cell>
        </row>
        <row r="89">
          <cell r="G89">
            <v>34.5</v>
          </cell>
        </row>
        <row r="93">
          <cell r="G93">
            <v>1.7</v>
          </cell>
        </row>
        <row r="94">
          <cell r="G94">
            <v>10.02</v>
          </cell>
        </row>
        <row r="95">
          <cell r="G95">
            <v>1.7</v>
          </cell>
        </row>
        <row r="96">
          <cell r="G96">
            <v>2.2599999999999998</v>
          </cell>
        </row>
        <row r="97">
          <cell r="G97">
            <v>7.16</v>
          </cell>
        </row>
        <row r="101">
          <cell r="G101">
            <v>34.950000000000003</v>
          </cell>
        </row>
        <row r="105">
          <cell r="G105">
            <v>0</v>
          </cell>
        </row>
        <row r="109">
          <cell r="G109">
            <v>35.520000000000003</v>
          </cell>
        </row>
        <row r="110">
          <cell r="G110">
            <v>27.4</v>
          </cell>
        </row>
      </sheetData>
      <sheetData sheetId="1">
        <row r="33">
          <cell r="G33">
            <v>22.98</v>
          </cell>
        </row>
        <row r="39">
          <cell r="G39">
            <v>35.520000000000003</v>
          </cell>
        </row>
        <row r="42">
          <cell r="G42">
            <v>76.03</v>
          </cell>
        </row>
        <row r="46">
          <cell r="G46">
            <v>1</v>
          </cell>
        </row>
        <row r="47">
          <cell r="G47">
            <v>10.34</v>
          </cell>
        </row>
        <row r="48">
          <cell r="G48">
            <v>1</v>
          </cell>
        </row>
        <row r="52">
          <cell r="G52">
            <v>1</v>
          </cell>
        </row>
        <row r="53">
          <cell r="G53">
            <v>3</v>
          </cell>
        </row>
        <row r="54">
          <cell r="G54">
            <v>1</v>
          </cell>
        </row>
        <row r="58">
          <cell r="G58">
            <v>5</v>
          </cell>
        </row>
        <row r="59">
          <cell r="G59">
            <v>17.899999999999999</v>
          </cell>
        </row>
        <row r="63">
          <cell r="G63">
            <v>9.8800000000000008</v>
          </cell>
        </row>
        <row r="64">
          <cell r="G64">
            <v>46.2</v>
          </cell>
        </row>
        <row r="65">
          <cell r="G65">
            <v>46.2</v>
          </cell>
        </row>
        <row r="66">
          <cell r="G66">
            <v>1.2</v>
          </cell>
        </row>
        <row r="70">
          <cell r="G70">
            <v>10.34</v>
          </cell>
        </row>
        <row r="71">
          <cell r="G71">
            <v>53.77</v>
          </cell>
        </row>
        <row r="72">
          <cell r="G72">
            <v>130.68</v>
          </cell>
        </row>
        <row r="73">
          <cell r="G73">
            <v>10</v>
          </cell>
        </row>
        <row r="74">
          <cell r="G74">
            <v>13.76</v>
          </cell>
        </row>
        <row r="78">
          <cell r="G78">
            <v>227.52</v>
          </cell>
        </row>
        <row r="79">
          <cell r="G79">
            <v>13.76</v>
          </cell>
        </row>
        <row r="117">
          <cell r="G117">
            <v>3.91</v>
          </cell>
        </row>
      </sheetData>
      <sheetData sheetId="2">
        <row r="83">
          <cell r="G83">
            <v>50.8</v>
          </cell>
        </row>
        <row r="87">
          <cell r="G87">
            <v>0.64</v>
          </cell>
        </row>
        <row r="95">
          <cell r="G95">
            <v>50.8</v>
          </cell>
        </row>
        <row r="99">
          <cell r="G99">
            <v>50.8</v>
          </cell>
        </row>
      </sheetData>
      <sheetData sheetId="3">
        <row r="10">
          <cell r="G10">
            <v>9.18</v>
          </cell>
        </row>
        <row r="37">
          <cell r="G37">
            <v>35.520000000000003</v>
          </cell>
        </row>
        <row r="40">
          <cell r="G40">
            <v>76.03</v>
          </cell>
        </row>
        <row r="44">
          <cell r="G44">
            <v>1</v>
          </cell>
        </row>
        <row r="45">
          <cell r="G45">
            <v>10.34</v>
          </cell>
        </row>
        <row r="46">
          <cell r="G46">
            <v>1</v>
          </cell>
        </row>
        <row r="51">
          <cell r="G51">
            <v>3</v>
          </cell>
        </row>
        <row r="52">
          <cell r="G52">
            <v>1</v>
          </cell>
        </row>
        <row r="56">
          <cell r="G56">
            <v>5</v>
          </cell>
        </row>
        <row r="57">
          <cell r="G57">
            <v>23.9</v>
          </cell>
        </row>
        <row r="64">
          <cell r="G64">
            <v>1.2</v>
          </cell>
        </row>
        <row r="68">
          <cell r="G68">
            <v>10.34</v>
          </cell>
        </row>
        <row r="69">
          <cell r="G69">
            <v>53.78</v>
          </cell>
        </row>
        <row r="71">
          <cell r="G71">
            <v>10</v>
          </cell>
        </row>
        <row r="76">
          <cell r="G76">
            <v>225.05</v>
          </cell>
        </row>
        <row r="77">
          <cell r="G77">
            <v>14.64</v>
          </cell>
        </row>
        <row r="114">
          <cell r="G114">
            <v>17.600000000000001</v>
          </cell>
        </row>
      </sheetData>
      <sheetData sheetId="4">
        <row r="8">
          <cell r="G8">
            <v>12.19</v>
          </cell>
        </row>
        <row r="11">
          <cell r="G11">
            <v>16.100000000000001</v>
          </cell>
        </row>
        <row r="41">
          <cell r="G41">
            <v>21.02</v>
          </cell>
        </row>
        <row r="44">
          <cell r="G44">
            <v>52.78</v>
          </cell>
        </row>
        <row r="48">
          <cell r="G48">
            <v>1</v>
          </cell>
        </row>
        <row r="49">
          <cell r="G49">
            <v>10.34</v>
          </cell>
        </row>
        <row r="50">
          <cell r="G50">
            <v>1</v>
          </cell>
        </row>
        <row r="55">
          <cell r="G55">
            <v>3</v>
          </cell>
        </row>
        <row r="60">
          <cell r="G60">
            <v>5</v>
          </cell>
        </row>
        <row r="61">
          <cell r="G61">
            <v>9.1999999999999993</v>
          </cell>
        </row>
        <row r="68">
          <cell r="G68">
            <v>1.2</v>
          </cell>
        </row>
        <row r="72">
          <cell r="G72">
            <v>10.34</v>
          </cell>
        </row>
        <row r="73">
          <cell r="G73">
            <v>53.78</v>
          </cell>
        </row>
        <row r="74">
          <cell r="G74">
            <v>15.27</v>
          </cell>
        </row>
        <row r="75">
          <cell r="G75">
            <v>10</v>
          </cell>
        </row>
        <row r="80">
          <cell r="G80">
            <v>146.12</v>
          </cell>
        </row>
        <row r="81">
          <cell r="G81">
            <v>14.64</v>
          </cell>
        </row>
        <row r="86">
          <cell r="G86">
            <v>68.64</v>
          </cell>
        </row>
        <row r="90">
          <cell r="G90">
            <v>10.3</v>
          </cell>
        </row>
        <row r="98">
          <cell r="G98">
            <v>68.64</v>
          </cell>
        </row>
        <row r="102">
          <cell r="G102">
            <v>68.64</v>
          </cell>
        </row>
        <row r="112">
          <cell r="G112">
            <v>1</v>
          </cell>
        </row>
        <row r="113">
          <cell r="G113">
            <v>1</v>
          </cell>
        </row>
        <row r="114">
          <cell r="G114">
            <v>1</v>
          </cell>
        </row>
        <row r="116">
          <cell r="G116">
            <v>1</v>
          </cell>
        </row>
        <row r="117">
          <cell r="G117">
            <v>1</v>
          </cell>
        </row>
      </sheetData>
      <sheetData sheetId="5"/>
      <sheetData sheetId="6"/>
      <sheetData sheetId="7">
        <row r="9">
          <cell r="G9">
            <v>3.2</v>
          </cell>
        </row>
        <row r="27">
          <cell r="G27">
            <v>9.23</v>
          </cell>
        </row>
        <row r="29">
          <cell r="G29">
            <v>10.94</v>
          </cell>
        </row>
        <row r="30">
          <cell r="G30">
            <v>0.96</v>
          </cell>
        </row>
        <row r="34">
          <cell r="G34">
            <v>14.07</v>
          </cell>
        </row>
        <row r="36">
          <cell r="G36">
            <v>2</v>
          </cell>
        </row>
        <row r="43">
          <cell r="G43">
            <v>35.520000000000003</v>
          </cell>
        </row>
        <row r="46">
          <cell r="G46">
            <v>76.03</v>
          </cell>
        </row>
        <row r="50">
          <cell r="G50">
            <v>1</v>
          </cell>
        </row>
        <row r="51">
          <cell r="G51">
            <v>4</v>
          </cell>
        </row>
        <row r="52">
          <cell r="G52">
            <v>3</v>
          </cell>
        </row>
        <row r="53">
          <cell r="G53">
            <v>2</v>
          </cell>
        </row>
        <row r="54">
          <cell r="G54">
            <v>11.47</v>
          </cell>
        </row>
        <row r="55">
          <cell r="G55">
            <v>4</v>
          </cell>
        </row>
        <row r="56">
          <cell r="G56">
            <v>3.74</v>
          </cell>
        </row>
        <row r="57">
          <cell r="G57">
            <v>4</v>
          </cell>
        </row>
        <row r="58">
          <cell r="G58">
            <v>0</v>
          </cell>
        </row>
        <row r="61">
          <cell r="G61">
            <v>1</v>
          </cell>
        </row>
        <row r="62">
          <cell r="G62">
            <v>3</v>
          </cell>
        </row>
        <row r="63">
          <cell r="G63">
            <v>1</v>
          </cell>
        </row>
        <row r="67">
          <cell r="G67">
            <v>9</v>
          </cell>
        </row>
        <row r="68">
          <cell r="G68">
            <v>15.7</v>
          </cell>
        </row>
        <row r="73">
          <cell r="G73">
            <v>7</v>
          </cell>
        </row>
        <row r="74">
          <cell r="G74">
            <v>3</v>
          </cell>
        </row>
        <row r="75">
          <cell r="G75">
            <v>4</v>
          </cell>
        </row>
        <row r="77">
          <cell r="G77">
            <v>7</v>
          </cell>
        </row>
        <row r="78">
          <cell r="G78">
            <v>2</v>
          </cell>
        </row>
        <row r="79">
          <cell r="G79">
            <v>2</v>
          </cell>
        </row>
        <row r="80">
          <cell r="G80">
            <v>6</v>
          </cell>
        </row>
        <row r="82">
          <cell r="G82">
            <v>1</v>
          </cell>
        </row>
        <row r="83">
          <cell r="G83">
            <v>2</v>
          </cell>
        </row>
        <row r="87">
          <cell r="G87">
            <v>5</v>
          </cell>
        </row>
        <row r="88">
          <cell r="G88">
            <v>1</v>
          </cell>
        </row>
        <row r="93">
          <cell r="G93">
            <v>1</v>
          </cell>
        </row>
        <row r="96">
          <cell r="G96">
            <v>37.380000000000003</v>
          </cell>
        </row>
        <row r="97">
          <cell r="G97">
            <v>40.630000000000003</v>
          </cell>
        </row>
        <row r="99">
          <cell r="G99">
            <v>10.66</v>
          </cell>
        </row>
        <row r="104">
          <cell r="G104">
            <v>77.489999999999995</v>
          </cell>
        </row>
        <row r="105">
          <cell r="G105">
            <v>3.74</v>
          </cell>
        </row>
        <row r="107">
          <cell r="G107">
            <v>80.73</v>
          </cell>
        </row>
        <row r="108">
          <cell r="G108">
            <v>16</v>
          </cell>
        </row>
        <row r="109">
          <cell r="G109">
            <v>77.489999999999995</v>
          </cell>
        </row>
        <row r="110">
          <cell r="G110">
            <v>37.81</v>
          </cell>
        </row>
        <row r="111">
          <cell r="G111">
            <v>16.7</v>
          </cell>
        </row>
        <row r="113">
          <cell r="G113">
            <v>2.21</v>
          </cell>
        </row>
        <row r="117">
          <cell r="G117">
            <v>320.3</v>
          </cell>
        </row>
        <row r="118">
          <cell r="G118">
            <v>8.69</v>
          </cell>
        </row>
        <row r="119">
          <cell r="G119">
            <v>8.42</v>
          </cell>
        </row>
        <row r="124">
          <cell r="G124">
            <v>5.32</v>
          </cell>
        </row>
        <row r="128">
          <cell r="G128">
            <v>0.62</v>
          </cell>
        </row>
        <row r="129">
          <cell r="G129">
            <v>3.12</v>
          </cell>
        </row>
        <row r="131">
          <cell r="G131">
            <v>1.35</v>
          </cell>
        </row>
        <row r="132">
          <cell r="G132">
            <v>3.42</v>
          </cell>
        </row>
        <row r="136">
          <cell r="G136">
            <v>5.32</v>
          </cell>
        </row>
        <row r="148">
          <cell r="G148">
            <v>1</v>
          </cell>
        </row>
        <row r="155">
          <cell r="G155">
            <v>1</v>
          </cell>
        </row>
      </sheetData>
      <sheetData sheetId="8">
        <row r="36">
          <cell r="G36">
            <v>3</v>
          </cell>
        </row>
        <row r="68">
          <cell r="G68">
            <v>10.4</v>
          </cell>
        </row>
        <row r="77">
          <cell r="G77">
            <v>7</v>
          </cell>
        </row>
        <row r="78">
          <cell r="G78">
            <v>2</v>
          </cell>
        </row>
        <row r="79">
          <cell r="G79">
            <v>2</v>
          </cell>
        </row>
        <row r="80">
          <cell r="G80">
            <v>6</v>
          </cell>
        </row>
        <row r="87">
          <cell r="G87">
            <v>5</v>
          </cell>
        </row>
        <row r="89">
          <cell r="G89">
            <v>27.9</v>
          </cell>
        </row>
        <row r="90">
          <cell r="G90">
            <v>29.35</v>
          </cell>
        </row>
        <row r="124">
          <cell r="G124">
            <v>18.07</v>
          </cell>
        </row>
        <row r="128">
          <cell r="G128">
            <v>1.1499999999999999</v>
          </cell>
        </row>
        <row r="129">
          <cell r="G129">
            <v>7.18</v>
          </cell>
        </row>
        <row r="130">
          <cell r="G130">
            <v>1.1499999999999999</v>
          </cell>
        </row>
        <row r="131">
          <cell r="G131">
            <v>0.49</v>
          </cell>
        </row>
        <row r="132">
          <cell r="G132">
            <v>5.41</v>
          </cell>
        </row>
        <row r="136">
          <cell r="G136">
            <v>18.07</v>
          </cell>
        </row>
        <row r="148">
          <cell r="G148">
            <v>1</v>
          </cell>
        </row>
      </sheetData>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418"/>
  <sheetViews>
    <sheetView tabSelected="1" topLeftCell="A8" zoomScale="90" zoomScaleNormal="90" zoomScaleSheetLayoutView="40" workbookViewId="0">
      <pane xSplit="20010" ySplit="900" topLeftCell="R1" activePane="bottomLeft"/>
      <selection activeCell="G327" sqref="G327"/>
      <selection pane="topRight" activeCell="DF7" sqref="H1:DF1048576"/>
      <selection pane="bottomLeft" activeCell="N292" sqref="N292"/>
      <selection pane="bottomRight" activeCell="A215" sqref="A215"/>
    </sheetView>
  </sheetViews>
  <sheetFormatPr baseColWidth="10" defaultRowHeight="13.5" x14ac:dyDescent="0.2"/>
  <cols>
    <col min="1" max="1" width="7.7109375" style="49" customWidth="1"/>
    <col min="2" max="2" width="19.42578125" style="49" hidden="1" customWidth="1"/>
    <col min="3" max="3" width="83.42578125" style="90" customWidth="1"/>
    <col min="4" max="4" width="12.7109375" style="91" customWidth="1"/>
    <col min="5" max="5" width="10.42578125" style="63" customWidth="1"/>
    <col min="6" max="6" width="14.7109375" style="92" customWidth="1"/>
    <col min="7" max="7" width="17" style="53" customWidth="1"/>
    <col min="8" max="8" width="12.7109375" style="49" hidden="1" customWidth="1"/>
    <col min="9" max="9" width="13.5703125" style="49" hidden="1" customWidth="1"/>
    <col min="10" max="10" width="12.7109375" style="49" hidden="1" customWidth="1"/>
    <col min="11" max="11" width="13.5703125" style="49" hidden="1" customWidth="1"/>
    <col min="12" max="12" width="12.85546875" style="49" bestFit="1" customWidth="1"/>
    <col min="13" max="13" width="14.28515625" style="49" customWidth="1"/>
    <col min="14" max="16384" width="11.42578125" style="49"/>
  </cols>
  <sheetData>
    <row r="1" spans="1:108" s="2" customFormat="1" ht="14.25" x14ac:dyDescent="0.2">
      <c r="C1" s="55"/>
      <c r="G1" s="1"/>
      <c r="H1" s="1"/>
      <c r="J1" s="1"/>
      <c r="L1" s="1"/>
      <c r="M1" s="1"/>
      <c r="N1" s="3"/>
      <c r="O1" s="3"/>
      <c r="P1" s="3"/>
      <c r="Q1" s="3"/>
      <c r="R1" s="3"/>
      <c r="S1" s="3"/>
      <c r="T1" s="3"/>
      <c r="U1" s="3"/>
      <c r="V1" s="3"/>
      <c r="W1" s="3"/>
      <c r="X1" s="3"/>
      <c r="Y1" s="3"/>
      <c r="Z1" s="3"/>
      <c r="AA1" s="3"/>
      <c r="AB1" s="3"/>
      <c r="AC1" s="1"/>
      <c r="AD1" s="3"/>
      <c r="AF1" s="3"/>
      <c r="AG1" s="3"/>
      <c r="AH1" s="3"/>
      <c r="AI1" s="3"/>
      <c r="AJ1" s="3"/>
      <c r="AK1" s="3"/>
      <c r="AL1" s="3"/>
      <c r="AM1" s="3"/>
      <c r="AN1" s="3"/>
      <c r="AO1" s="1"/>
      <c r="AP1" s="3"/>
      <c r="AQ1" s="1"/>
      <c r="AR1" s="3"/>
      <c r="AS1" s="1"/>
      <c r="AT1" s="3"/>
      <c r="AU1" s="3"/>
      <c r="AV1" s="3"/>
      <c r="AW1" s="3"/>
      <c r="AX1" s="3"/>
      <c r="AY1" s="3"/>
      <c r="AZ1" s="3"/>
      <c r="DC1" s="1"/>
      <c r="DD1" s="1"/>
    </row>
    <row r="2" spans="1:108" s="5" customFormat="1" ht="18" customHeight="1" x14ac:dyDescent="0.3">
      <c r="A2" s="56"/>
      <c r="B2" s="56"/>
      <c r="C2" s="4"/>
      <c r="D2" s="4" t="s">
        <v>0</v>
      </c>
      <c r="E2" s="56"/>
      <c r="F2" s="56"/>
      <c r="G2" s="56"/>
    </row>
    <row r="3" spans="1:108" s="5" customFormat="1" ht="18" customHeight="1" x14ac:dyDescent="0.3">
      <c r="A3" s="56"/>
      <c r="B3" s="56"/>
      <c r="C3" s="56"/>
      <c r="D3" s="4" t="s">
        <v>1</v>
      </c>
      <c r="E3" s="56"/>
      <c r="F3" s="56"/>
      <c r="G3" s="56"/>
    </row>
    <row r="4" spans="1:108" s="5" customFormat="1" ht="18" hidden="1" customHeight="1" x14ac:dyDescent="0.2">
      <c r="A4" s="56"/>
      <c r="B4" s="56"/>
      <c r="C4" s="56"/>
      <c r="D4" s="56"/>
      <c r="E4" s="56"/>
      <c r="F4" s="56"/>
      <c r="G4" s="56"/>
    </row>
    <row r="5" spans="1:108" s="58" customFormat="1" ht="18" hidden="1" customHeight="1" x14ac:dyDescent="0.25">
      <c r="A5" s="57"/>
      <c r="B5" s="57"/>
      <c r="C5" s="57"/>
      <c r="D5" s="57"/>
      <c r="E5" s="57"/>
      <c r="F5" s="57"/>
      <c r="G5" s="57"/>
      <c r="I5" s="7"/>
      <c r="K5" s="7"/>
      <c r="L5" s="7"/>
      <c r="M5" s="7"/>
    </row>
    <row r="6" spans="1:108" s="58" customFormat="1" ht="18" hidden="1" customHeight="1" x14ac:dyDescent="0.25">
      <c r="A6" s="6"/>
      <c r="B6" s="6"/>
      <c r="C6" s="6"/>
      <c r="D6" s="6"/>
      <c r="E6" s="6"/>
      <c r="F6" s="6"/>
      <c r="G6" s="6"/>
      <c r="H6" s="59"/>
      <c r="I6" s="7"/>
      <c r="J6" s="59"/>
      <c r="K6" s="7"/>
      <c r="L6" s="7"/>
      <c r="M6" s="7"/>
    </row>
    <row r="7" spans="1:108" s="58" customFormat="1" ht="18" customHeight="1" x14ac:dyDescent="0.3">
      <c r="A7" s="6"/>
      <c r="B7" s="6"/>
      <c r="C7" s="6"/>
      <c r="D7" s="4" t="s">
        <v>2</v>
      </c>
      <c r="E7" s="6"/>
      <c r="F7" s="6"/>
      <c r="G7" s="6"/>
      <c r="H7" s="59" t="s">
        <v>3</v>
      </c>
      <c r="I7" s="7"/>
      <c r="J7" s="59" t="s">
        <v>4</v>
      </c>
      <c r="K7" s="7"/>
      <c r="L7" s="7"/>
      <c r="M7" s="7"/>
    </row>
    <row r="8" spans="1:108" s="68" customFormat="1" ht="18" customHeight="1" thickBot="1" x14ac:dyDescent="0.25">
      <c r="A8" s="60"/>
      <c r="B8" s="60"/>
      <c r="C8" s="61" t="str">
        <f>'[1]RESUMEN (2)'!C6</f>
        <v xml:space="preserve">FECHA: </v>
      </c>
      <c r="D8" s="62"/>
      <c r="E8" s="63"/>
      <c r="F8" s="64"/>
      <c r="G8" s="64"/>
      <c r="H8" s="65" t="s">
        <v>5</v>
      </c>
      <c r="I8" s="8" t="s">
        <v>6</v>
      </c>
      <c r="J8" s="65" t="s">
        <v>5</v>
      </c>
      <c r="K8" s="8" t="s">
        <v>7</v>
      </c>
      <c r="L8" s="66" t="s">
        <v>8</v>
      </c>
      <c r="M8" s="67"/>
    </row>
    <row r="9" spans="1:108" s="70" customFormat="1" ht="18" customHeight="1" x14ac:dyDescent="0.2">
      <c r="A9" s="9" t="s">
        <v>9</v>
      </c>
      <c r="B9" s="9" t="s">
        <v>10</v>
      </c>
      <c r="C9" s="9" t="s">
        <v>11</v>
      </c>
      <c r="D9" s="9" t="s">
        <v>12</v>
      </c>
      <c r="E9" s="10" t="s">
        <v>13</v>
      </c>
      <c r="F9" s="10" t="s">
        <v>14</v>
      </c>
      <c r="G9" s="10" t="s">
        <v>15</v>
      </c>
      <c r="H9" s="11" t="s">
        <v>16</v>
      </c>
      <c r="I9" s="11" t="s">
        <v>15</v>
      </c>
      <c r="J9" s="11" t="s">
        <v>16</v>
      </c>
      <c r="K9" s="11" t="s">
        <v>15</v>
      </c>
      <c r="L9" s="69" t="s">
        <v>16</v>
      </c>
      <c r="M9" s="69" t="s">
        <v>15</v>
      </c>
    </row>
    <row r="10" spans="1:108" s="18" customFormat="1" x14ac:dyDescent="0.2">
      <c r="A10" s="12"/>
      <c r="B10" s="12"/>
      <c r="C10" s="12"/>
      <c r="D10" s="13"/>
      <c r="E10" s="14"/>
      <c r="F10" s="15"/>
      <c r="G10" s="14"/>
      <c r="H10" s="16"/>
      <c r="I10" s="17">
        <f t="shared" ref="I10:I16" si="0">ROUND((H10*$F10),2)</f>
        <v>0</v>
      </c>
      <c r="J10" s="16"/>
      <c r="K10" s="17">
        <f t="shared" ref="K10:K16" si="1">ROUND((J10*$F10),2)</f>
        <v>0</v>
      </c>
      <c r="L10" s="16">
        <v>0</v>
      </c>
      <c r="M10" s="17">
        <f>ROUND((L10*$F10),2)</f>
        <v>0</v>
      </c>
    </row>
    <row r="11" spans="1:108" s="75" customFormat="1" ht="13.5" customHeight="1" x14ac:dyDescent="0.3">
      <c r="A11" s="71"/>
      <c r="B11" s="71"/>
      <c r="C11" s="72" t="s">
        <v>18</v>
      </c>
      <c r="D11" s="73"/>
      <c r="E11" s="74"/>
      <c r="F11" s="19"/>
      <c r="G11" s="20"/>
      <c r="H11" s="16"/>
      <c r="I11" s="17">
        <f t="shared" si="0"/>
        <v>0</v>
      </c>
      <c r="J11" s="16"/>
      <c r="K11" s="17">
        <f t="shared" si="1"/>
        <v>0</v>
      </c>
      <c r="L11" s="16">
        <v>0</v>
      </c>
      <c r="M11" s="17">
        <f>ROUND((L11*$F11),2)</f>
        <v>0</v>
      </c>
    </row>
    <row r="12" spans="1:108" s="75" customFormat="1" x14ac:dyDescent="0.2">
      <c r="A12" s="76"/>
      <c r="B12" s="77"/>
      <c r="C12" s="78" t="s">
        <v>19</v>
      </c>
      <c r="D12" s="22"/>
      <c r="E12" s="39"/>
      <c r="F12" s="23"/>
      <c r="G12" s="24"/>
      <c r="H12" s="16"/>
      <c r="I12" s="17">
        <f t="shared" si="0"/>
        <v>0</v>
      </c>
      <c r="J12" s="16"/>
      <c r="K12" s="17">
        <f t="shared" si="1"/>
        <v>0</v>
      </c>
      <c r="L12" s="16">
        <v>0</v>
      </c>
      <c r="M12" s="17">
        <f>ROUND((L12*$F12),2)</f>
        <v>0</v>
      </c>
    </row>
    <row r="13" spans="1:108" s="75" customFormat="1" ht="54" x14ac:dyDescent="0.2">
      <c r="A13" s="25">
        <v>1</v>
      </c>
      <c r="B13" s="26" t="s">
        <v>20</v>
      </c>
      <c r="C13" s="27" t="s">
        <v>21</v>
      </c>
      <c r="D13" s="22" t="s">
        <v>22</v>
      </c>
      <c r="E13" s="39">
        <v>4</v>
      </c>
      <c r="F13" s="23">
        <v>3805.17</v>
      </c>
      <c r="G13" s="24">
        <f>ROUND(((F13*E13)),2)</f>
        <v>15220.68</v>
      </c>
      <c r="H13" s="16"/>
      <c r="I13" s="17">
        <f t="shared" si="0"/>
        <v>0</v>
      </c>
      <c r="J13" s="16">
        <v>2</v>
      </c>
      <c r="K13" s="17">
        <f t="shared" si="1"/>
        <v>7610.34</v>
      </c>
      <c r="L13" s="28">
        <v>2</v>
      </c>
      <c r="M13" s="17">
        <f>ROUND((L13*$F13),2)</f>
        <v>7610.34</v>
      </c>
    </row>
    <row r="14" spans="1:108" s="75" customFormat="1" ht="54" x14ac:dyDescent="0.2">
      <c r="A14" s="25">
        <v>2</v>
      </c>
      <c r="B14" s="26" t="s">
        <v>23</v>
      </c>
      <c r="C14" s="27" t="s">
        <v>24</v>
      </c>
      <c r="D14" s="22" t="s">
        <v>22</v>
      </c>
      <c r="E14" s="39">
        <v>10</v>
      </c>
      <c r="F14" s="23">
        <v>178.91</v>
      </c>
      <c r="G14" s="24">
        <f>ROUND(((F14*E14)),2)</f>
        <v>1789.1</v>
      </c>
      <c r="H14" s="16"/>
      <c r="I14" s="17">
        <f t="shared" si="0"/>
        <v>0</v>
      </c>
      <c r="J14" s="16">
        <v>1</v>
      </c>
      <c r="K14" s="17">
        <f t="shared" si="1"/>
        <v>178.91</v>
      </c>
      <c r="L14" s="28">
        <v>1</v>
      </c>
      <c r="M14" s="17">
        <f t="shared" ref="M14:M77" si="2">ROUND((L14*$F14),2)</f>
        <v>178.91</v>
      </c>
    </row>
    <row r="15" spans="1:108" s="75" customFormat="1" ht="27" x14ac:dyDescent="0.2">
      <c r="A15" s="25">
        <v>3</v>
      </c>
      <c r="B15" s="26" t="s">
        <v>25</v>
      </c>
      <c r="C15" s="27" t="s">
        <v>26</v>
      </c>
      <c r="D15" s="22" t="s">
        <v>27</v>
      </c>
      <c r="E15" s="39">
        <v>80</v>
      </c>
      <c r="F15" s="23">
        <v>396.46</v>
      </c>
      <c r="G15" s="24">
        <f>ROUND(((F15*E15)),2)</f>
        <v>31716.799999999999</v>
      </c>
      <c r="H15" s="16"/>
      <c r="I15" s="17">
        <f t="shared" si="0"/>
        <v>0</v>
      </c>
      <c r="J15" s="16">
        <v>16.04</v>
      </c>
      <c r="K15" s="17">
        <f t="shared" si="1"/>
        <v>6359.22</v>
      </c>
      <c r="L15" s="28">
        <v>16.04</v>
      </c>
      <c r="M15" s="17">
        <f t="shared" si="2"/>
        <v>6359.22</v>
      </c>
    </row>
    <row r="16" spans="1:108" s="75" customFormat="1" ht="54" x14ac:dyDescent="0.2">
      <c r="A16" s="25">
        <v>4</v>
      </c>
      <c r="B16" s="26" t="s">
        <v>28</v>
      </c>
      <c r="C16" s="27" t="s">
        <v>29</v>
      </c>
      <c r="D16" s="22" t="s">
        <v>22</v>
      </c>
      <c r="E16" s="39">
        <v>3</v>
      </c>
      <c r="F16" s="23">
        <v>5136.58</v>
      </c>
      <c r="G16" s="24">
        <f>ROUND(((F16*E16)),2)</f>
        <v>15409.74</v>
      </c>
      <c r="H16" s="16"/>
      <c r="I16" s="17">
        <f t="shared" si="0"/>
        <v>0</v>
      </c>
      <c r="J16" s="16">
        <v>0</v>
      </c>
      <c r="K16" s="17">
        <f t="shared" si="1"/>
        <v>0</v>
      </c>
      <c r="L16" s="28">
        <v>0</v>
      </c>
      <c r="M16" s="17">
        <f t="shared" si="2"/>
        <v>0</v>
      </c>
    </row>
    <row r="17" spans="1:13" s="75" customFormat="1" x14ac:dyDescent="0.2">
      <c r="A17" s="25"/>
      <c r="B17" s="32"/>
      <c r="C17" s="27"/>
      <c r="D17" s="29" t="s">
        <v>17</v>
      </c>
      <c r="F17" s="79"/>
      <c r="G17" s="30">
        <f>SUM(G13:G16)</f>
        <v>64136.32</v>
      </c>
      <c r="H17" s="16"/>
      <c r="I17" s="17"/>
      <c r="J17" s="16"/>
      <c r="K17" s="17"/>
      <c r="L17" s="28">
        <v>0</v>
      </c>
      <c r="M17" s="17">
        <f t="shared" si="2"/>
        <v>0</v>
      </c>
    </row>
    <row r="18" spans="1:13" s="75" customFormat="1" x14ac:dyDescent="0.2">
      <c r="A18" s="76"/>
      <c r="B18" s="80"/>
      <c r="C18" s="78" t="s">
        <v>30</v>
      </c>
      <c r="D18" s="22"/>
      <c r="E18" s="39"/>
      <c r="F18" s="23"/>
      <c r="G18" s="24"/>
      <c r="H18" s="16"/>
      <c r="I18" s="17">
        <f>ROUND((H18*$F18),2)</f>
        <v>0</v>
      </c>
      <c r="J18" s="16"/>
      <c r="K18" s="17">
        <f>ROUND((J18*$F18),2)</f>
        <v>0</v>
      </c>
      <c r="L18" s="28">
        <v>0</v>
      </c>
      <c r="M18" s="17">
        <f t="shared" si="2"/>
        <v>0</v>
      </c>
    </row>
    <row r="19" spans="1:13" s="75" customFormat="1" ht="40.5" x14ac:dyDescent="0.2">
      <c r="A19" s="25">
        <v>5</v>
      </c>
      <c r="B19" s="26" t="s">
        <v>31</v>
      </c>
      <c r="C19" s="27" t="s">
        <v>32</v>
      </c>
      <c r="D19" s="22" t="s">
        <v>27</v>
      </c>
      <c r="E19" s="39">
        <v>478.97</v>
      </c>
      <c r="F19" s="23">
        <v>199.29</v>
      </c>
      <c r="G19" s="24">
        <f t="shared" ref="G19:G82" si="3">(F19*E19)</f>
        <v>95453.931299999997</v>
      </c>
      <c r="H19" s="16"/>
      <c r="I19" s="17">
        <f>ROUND((H19*$F19),2)</f>
        <v>0</v>
      </c>
      <c r="J19" s="16">
        <f>227.53</f>
        <v>227.53</v>
      </c>
      <c r="K19" s="17">
        <f>ROUND((J19*$F19),2)</f>
        <v>45344.45</v>
      </c>
      <c r="L19" s="28">
        <v>227.53</v>
      </c>
      <c r="M19" s="17">
        <f t="shared" si="2"/>
        <v>45344.45</v>
      </c>
    </row>
    <row r="20" spans="1:13" s="75" customFormat="1" ht="40.5" x14ac:dyDescent="0.2">
      <c r="A20" s="25">
        <v>6</v>
      </c>
      <c r="B20" s="26" t="s">
        <v>25</v>
      </c>
      <c r="C20" s="27" t="s">
        <v>33</v>
      </c>
      <c r="D20" s="22" t="s">
        <v>27</v>
      </c>
      <c r="E20" s="39">
        <v>38.35</v>
      </c>
      <c r="F20" s="23">
        <v>396.46</v>
      </c>
      <c r="G20" s="24">
        <f t="shared" si="3"/>
        <v>15204.241</v>
      </c>
      <c r="H20" s="16"/>
      <c r="I20" s="17">
        <f>ROUND((H20*$F20),2)</f>
        <v>0</v>
      </c>
      <c r="J20" s="16">
        <f>37.58</f>
        <v>37.58</v>
      </c>
      <c r="K20" s="17">
        <f>ROUND((J20*$F20),2)</f>
        <v>14898.97</v>
      </c>
      <c r="L20" s="28">
        <v>37.58</v>
      </c>
      <c r="M20" s="17">
        <f t="shared" si="2"/>
        <v>14898.97</v>
      </c>
    </row>
    <row r="21" spans="1:13" s="75" customFormat="1" ht="40.5" x14ac:dyDescent="0.2">
      <c r="A21" s="25">
        <v>7</v>
      </c>
      <c r="B21" s="26" t="s">
        <v>34</v>
      </c>
      <c r="C21" s="27" t="s">
        <v>35</v>
      </c>
      <c r="D21" s="22" t="s">
        <v>27</v>
      </c>
      <c r="E21" s="39">
        <v>674.2</v>
      </c>
      <c r="F21" s="23">
        <v>243.15</v>
      </c>
      <c r="G21" s="24">
        <f t="shared" si="3"/>
        <v>163931.73000000001</v>
      </c>
      <c r="H21" s="16"/>
      <c r="I21" s="17">
        <f>ROUND((H21*$F21),2)</f>
        <v>0</v>
      </c>
      <c r="J21" s="16">
        <v>108.35</v>
      </c>
      <c r="K21" s="17">
        <f>ROUND((J21*$F21),2)</f>
        <v>26345.3</v>
      </c>
      <c r="L21" s="28">
        <v>108.35</v>
      </c>
      <c r="M21" s="17">
        <f t="shared" si="2"/>
        <v>26345.3</v>
      </c>
    </row>
    <row r="22" spans="1:13" s="75" customFormat="1" x14ac:dyDescent="0.2">
      <c r="A22" s="76"/>
      <c r="B22" s="80"/>
      <c r="C22" s="78" t="s">
        <v>36</v>
      </c>
      <c r="D22" s="29" t="s">
        <v>17</v>
      </c>
      <c r="F22" s="79"/>
      <c r="G22" s="30">
        <f>SUM(G19:G21)</f>
        <v>274589.90230000002</v>
      </c>
      <c r="H22" s="16"/>
      <c r="I22" s="17"/>
      <c r="J22" s="16"/>
      <c r="K22" s="17"/>
      <c r="L22" s="28">
        <v>0</v>
      </c>
      <c r="M22" s="17">
        <f t="shared" si="2"/>
        <v>0</v>
      </c>
    </row>
    <row r="23" spans="1:13" s="75" customFormat="1" ht="54" x14ac:dyDescent="0.2">
      <c r="A23" s="25">
        <v>8</v>
      </c>
      <c r="B23" s="26" t="s">
        <v>37</v>
      </c>
      <c r="C23" s="27" t="s">
        <v>38</v>
      </c>
      <c r="D23" s="22" t="s">
        <v>22</v>
      </c>
      <c r="E23" s="39">
        <v>18</v>
      </c>
      <c r="F23" s="23">
        <v>1285.42</v>
      </c>
      <c r="G23" s="24">
        <f t="shared" si="3"/>
        <v>23137.56</v>
      </c>
      <c r="H23" s="16"/>
      <c r="I23" s="17">
        <f>ROUND((H23*$F23),2)</f>
        <v>0</v>
      </c>
      <c r="J23" s="16">
        <v>6</v>
      </c>
      <c r="K23" s="17">
        <f>ROUND((J23*$F23),2)</f>
        <v>7712.52</v>
      </c>
      <c r="L23" s="28">
        <v>6</v>
      </c>
      <c r="M23" s="17">
        <f t="shared" si="2"/>
        <v>7712.52</v>
      </c>
    </row>
    <row r="24" spans="1:13" s="75" customFormat="1" ht="54" x14ac:dyDescent="0.2">
      <c r="A24" s="25">
        <v>9</v>
      </c>
      <c r="B24" s="26" t="s">
        <v>39</v>
      </c>
      <c r="C24" s="27" t="s">
        <v>40</v>
      </c>
      <c r="D24" s="22" t="s">
        <v>22</v>
      </c>
      <c r="E24" s="39">
        <v>40</v>
      </c>
      <c r="F24" s="23">
        <v>1226.71</v>
      </c>
      <c r="G24" s="24">
        <f t="shared" si="3"/>
        <v>49068.4</v>
      </c>
      <c r="H24" s="16"/>
      <c r="I24" s="17">
        <f>ROUND((H24*$F24),2)</f>
        <v>0</v>
      </c>
      <c r="J24" s="16">
        <v>47</v>
      </c>
      <c r="K24" s="17">
        <f>ROUND((J24*$F24),2)</f>
        <v>57655.37</v>
      </c>
      <c r="L24" s="28">
        <v>47</v>
      </c>
      <c r="M24" s="17">
        <f t="shared" si="2"/>
        <v>57655.37</v>
      </c>
    </row>
    <row r="25" spans="1:13" s="75" customFormat="1" x14ac:dyDescent="0.2">
      <c r="A25" s="25">
        <v>10</v>
      </c>
      <c r="B25" s="26" t="s">
        <v>41</v>
      </c>
      <c r="C25" s="27" t="s">
        <v>42</v>
      </c>
      <c r="D25" s="22" t="s">
        <v>43</v>
      </c>
      <c r="E25" s="39">
        <v>120</v>
      </c>
      <c r="F25" s="23">
        <v>260.67</v>
      </c>
      <c r="G25" s="24">
        <f t="shared" si="3"/>
        <v>31280.400000000001</v>
      </c>
      <c r="H25" s="16"/>
      <c r="I25" s="17">
        <f>ROUND((H25*$F25),2)</f>
        <v>0</v>
      </c>
      <c r="J25" s="16">
        <v>97.74</v>
      </c>
      <c r="K25" s="17">
        <f>ROUND((J25*$F25),2)</f>
        <v>25477.89</v>
      </c>
      <c r="L25" s="28">
        <v>97.74</v>
      </c>
      <c r="M25" s="17">
        <f t="shared" si="2"/>
        <v>25477.89</v>
      </c>
    </row>
    <row r="26" spans="1:13" s="75" customFormat="1" x14ac:dyDescent="0.2">
      <c r="A26" s="25"/>
      <c r="B26" s="32"/>
      <c r="C26" s="27"/>
      <c r="D26" s="29" t="s">
        <v>17</v>
      </c>
      <c r="F26" s="79"/>
      <c r="G26" s="30">
        <f>SUM(G23:G25)</f>
        <v>103486.36000000002</v>
      </c>
      <c r="H26" s="16"/>
      <c r="I26" s="17"/>
      <c r="J26" s="16"/>
      <c r="K26" s="17"/>
      <c r="L26" s="28">
        <v>0</v>
      </c>
      <c r="M26" s="17">
        <f t="shared" si="2"/>
        <v>0</v>
      </c>
    </row>
    <row r="27" spans="1:13" s="75" customFormat="1" x14ac:dyDescent="0.2">
      <c r="A27" s="25"/>
      <c r="B27" s="32"/>
      <c r="C27" s="78" t="s">
        <v>44</v>
      </c>
      <c r="D27" s="22"/>
      <c r="E27" s="39"/>
      <c r="F27" s="23"/>
      <c r="G27" s="24"/>
      <c r="H27" s="16"/>
      <c r="I27" s="17">
        <f>ROUND((H27*$F27),2)</f>
        <v>0</v>
      </c>
      <c r="J27" s="16"/>
      <c r="K27" s="17">
        <f>ROUND((J27*$F27),2)</f>
        <v>0</v>
      </c>
      <c r="L27" s="28">
        <v>0</v>
      </c>
      <c r="M27" s="17">
        <f t="shared" si="2"/>
        <v>0</v>
      </c>
    </row>
    <row r="28" spans="1:13" s="75" customFormat="1" x14ac:dyDescent="0.2">
      <c r="A28" s="76"/>
      <c r="B28" s="80" t="s">
        <v>45</v>
      </c>
      <c r="C28" s="78" t="s">
        <v>46</v>
      </c>
      <c r="D28" s="22"/>
      <c r="E28" s="39"/>
      <c r="F28" s="23"/>
      <c r="G28" s="24"/>
      <c r="H28" s="16"/>
      <c r="I28" s="17">
        <f>ROUND((H28*$F28),2)</f>
        <v>0</v>
      </c>
      <c r="J28" s="16"/>
      <c r="K28" s="17">
        <f>ROUND((J28*$F28),2)</f>
        <v>0</v>
      </c>
      <c r="L28" s="28">
        <v>0</v>
      </c>
      <c r="M28" s="17">
        <f t="shared" si="2"/>
        <v>0</v>
      </c>
    </row>
    <row r="29" spans="1:13" s="75" customFormat="1" ht="54" x14ac:dyDescent="0.2">
      <c r="A29" s="25">
        <v>11</v>
      </c>
      <c r="B29" s="26" t="s">
        <v>47</v>
      </c>
      <c r="C29" s="27" t="s">
        <v>48</v>
      </c>
      <c r="D29" s="22" t="s">
        <v>27</v>
      </c>
      <c r="E29" s="39">
        <v>1400</v>
      </c>
      <c r="F29" s="23">
        <v>45.46</v>
      </c>
      <c r="G29" s="24">
        <f t="shared" si="3"/>
        <v>63644</v>
      </c>
      <c r="H29" s="16"/>
      <c r="I29" s="17">
        <f>ROUND((H29*$F29),2)</f>
        <v>0</v>
      </c>
      <c r="J29" s="16">
        <v>115.8</v>
      </c>
      <c r="K29" s="17">
        <f>ROUND((J29*$F29),2)</f>
        <v>5264.27</v>
      </c>
      <c r="L29" s="28">
        <v>115.8</v>
      </c>
      <c r="M29" s="17">
        <f t="shared" si="2"/>
        <v>5264.27</v>
      </c>
    </row>
    <row r="30" spans="1:13" s="75" customFormat="1" ht="27" x14ac:dyDescent="0.2">
      <c r="A30" s="25">
        <v>12</v>
      </c>
      <c r="B30" s="26" t="s">
        <v>49</v>
      </c>
      <c r="C30" s="27" t="s">
        <v>50</v>
      </c>
      <c r="D30" s="22" t="s">
        <v>27</v>
      </c>
      <c r="E30" s="39">
        <v>650</v>
      </c>
      <c r="F30" s="23">
        <v>45.46</v>
      </c>
      <c r="G30" s="24">
        <f t="shared" si="3"/>
        <v>29549</v>
      </c>
      <c r="H30" s="16"/>
      <c r="I30" s="17">
        <f>ROUND((H30*$F30),2)</f>
        <v>0</v>
      </c>
      <c r="J30" s="16">
        <f>3797.06+1151.77-6.79</f>
        <v>4942.04</v>
      </c>
      <c r="K30" s="17">
        <f>ROUND((J30*$F30),2)</f>
        <v>224665.14</v>
      </c>
      <c r="L30" s="28">
        <v>4942.04</v>
      </c>
      <c r="M30" s="17">
        <f t="shared" si="2"/>
        <v>224665.14</v>
      </c>
    </row>
    <row r="31" spans="1:13" s="75" customFormat="1" x14ac:dyDescent="0.2">
      <c r="A31" s="25"/>
      <c r="B31" s="32"/>
      <c r="C31" s="27"/>
      <c r="D31" s="29" t="s">
        <v>17</v>
      </c>
      <c r="F31" s="79"/>
      <c r="G31" s="30">
        <f>SUM(G29:G30)</f>
        <v>93193</v>
      </c>
      <c r="H31" s="16"/>
      <c r="I31" s="17"/>
      <c r="J31" s="16"/>
      <c r="K31" s="17"/>
      <c r="L31" s="28">
        <v>0</v>
      </c>
      <c r="M31" s="17">
        <f t="shared" si="2"/>
        <v>0</v>
      </c>
    </row>
    <row r="32" spans="1:13" s="75" customFormat="1" x14ac:dyDescent="0.2">
      <c r="A32" s="76"/>
      <c r="B32" s="80" t="s">
        <v>51</v>
      </c>
      <c r="C32" s="78" t="s">
        <v>52</v>
      </c>
      <c r="D32" s="22"/>
      <c r="E32" s="39"/>
      <c r="F32" s="23"/>
      <c r="G32" s="24"/>
      <c r="H32" s="16"/>
      <c r="I32" s="17">
        <f t="shared" ref="I32:I95" si="4">ROUND((H32*$F32),2)</f>
        <v>0</v>
      </c>
      <c r="J32" s="16"/>
      <c r="K32" s="17">
        <f t="shared" ref="K32:K37" si="5">ROUND((J32*$F32),2)</f>
        <v>0</v>
      </c>
      <c r="L32" s="28">
        <v>0</v>
      </c>
      <c r="M32" s="17">
        <f t="shared" si="2"/>
        <v>0</v>
      </c>
    </row>
    <row r="33" spans="1:13" s="75" customFormat="1" ht="40.5" x14ac:dyDescent="0.2">
      <c r="A33" s="25">
        <v>13</v>
      </c>
      <c r="B33" s="26" t="s">
        <v>53</v>
      </c>
      <c r="C33" s="27" t="s">
        <v>54</v>
      </c>
      <c r="D33" s="22" t="s">
        <v>27</v>
      </c>
      <c r="E33" s="39">
        <v>1360</v>
      </c>
      <c r="F33" s="23">
        <v>53.7</v>
      </c>
      <c r="G33" s="24">
        <f t="shared" si="3"/>
        <v>73032</v>
      </c>
      <c r="H33" s="16"/>
      <c r="I33" s="17">
        <f t="shared" si="4"/>
        <v>0</v>
      </c>
      <c r="J33" s="16">
        <v>1372.33</v>
      </c>
      <c r="K33" s="17">
        <f t="shared" si="5"/>
        <v>73694.12</v>
      </c>
      <c r="L33" s="28">
        <v>1372.33</v>
      </c>
      <c r="M33" s="17">
        <f t="shared" si="2"/>
        <v>73694.12</v>
      </c>
    </row>
    <row r="34" spans="1:13" s="75" customFormat="1" ht="54" x14ac:dyDescent="0.2">
      <c r="A34" s="25">
        <v>14</v>
      </c>
      <c r="B34" s="26" t="s">
        <v>55</v>
      </c>
      <c r="C34" s="27" t="s">
        <v>56</v>
      </c>
      <c r="D34" s="22" t="s">
        <v>27</v>
      </c>
      <c r="E34" s="39">
        <v>13830</v>
      </c>
      <c r="F34" s="23">
        <v>185.29</v>
      </c>
      <c r="G34" s="24">
        <f t="shared" si="3"/>
        <v>2562560.6999999997</v>
      </c>
      <c r="H34" s="16">
        <v>8657.01</v>
      </c>
      <c r="I34" s="17">
        <f t="shared" si="4"/>
        <v>1604057.38</v>
      </c>
      <c r="J34" s="16">
        <v>7484.18</v>
      </c>
      <c r="K34" s="17">
        <f t="shared" si="5"/>
        <v>1386743.71</v>
      </c>
      <c r="L34" s="28">
        <v>7484.18</v>
      </c>
      <c r="M34" s="17">
        <f t="shared" si="2"/>
        <v>1386743.71</v>
      </c>
    </row>
    <row r="35" spans="1:13" s="75" customFormat="1" ht="67.5" x14ac:dyDescent="0.2">
      <c r="A35" s="25">
        <v>15</v>
      </c>
      <c r="B35" s="26" t="s">
        <v>55</v>
      </c>
      <c r="C35" s="27" t="s">
        <v>57</v>
      </c>
      <c r="D35" s="22" t="s">
        <v>27</v>
      </c>
      <c r="E35" s="39">
        <v>4950</v>
      </c>
      <c r="F35" s="23">
        <v>203.96</v>
      </c>
      <c r="G35" s="24">
        <f t="shared" si="3"/>
        <v>1009602</v>
      </c>
      <c r="H35" s="16">
        <v>-5423.8170855001999</v>
      </c>
      <c r="I35" s="17">
        <f t="shared" si="4"/>
        <v>-1106241.73</v>
      </c>
      <c r="J35" s="16">
        <f>2400.96+12816.07-771.38</f>
        <v>14445.65</v>
      </c>
      <c r="K35" s="17">
        <f t="shared" si="5"/>
        <v>2946334.77</v>
      </c>
      <c r="L35" s="28">
        <v>14445.650149999999</v>
      </c>
      <c r="M35" s="17">
        <f t="shared" si="2"/>
        <v>2946334.8</v>
      </c>
    </row>
    <row r="36" spans="1:13" s="75" customFormat="1" ht="67.5" x14ac:dyDescent="0.2">
      <c r="A36" s="25">
        <v>16</v>
      </c>
      <c r="B36" s="26" t="s">
        <v>58</v>
      </c>
      <c r="C36" s="27" t="s">
        <v>59</v>
      </c>
      <c r="D36" s="22" t="s">
        <v>27</v>
      </c>
      <c r="E36" s="39">
        <v>1400</v>
      </c>
      <c r="F36" s="23">
        <v>216.07</v>
      </c>
      <c r="G36" s="24">
        <f t="shared" si="3"/>
        <v>302498</v>
      </c>
      <c r="H36" s="16"/>
      <c r="I36" s="17">
        <f t="shared" si="4"/>
        <v>0</v>
      </c>
      <c r="J36" s="16">
        <v>927.86</v>
      </c>
      <c r="K36" s="17">
        <f t="shared" si="5"/>
        <v>200482.71</v>
      </c>
      <c r="L36" s="28">
        <v>927.86</v>
      </c>
      <c r="M36" s="17">
        <f t="shared" si="2"/>
        <v>200482.71</v>
      </c>
    </row>
    <row r="37" spans="1:13" s="75" customFormat="1" ht="40.5" x14ac:dyDescent="0.2">
      <c r="A37" s="25">
        <v>17</v>
      </c>
      <c r="B37" s="26" t="s">
        <v>60</v>
      </c>
      <c r="C37" s="27" t="s">
        <v>61</v>
      </c>
      <c r="D37" s="22" t="s">
        <v>27</v>
      </c>
      <c r="E37" s="39">
        <v>750</v>
      </c>
      <c r="F37" s="23">
        <v>201.21</v>
      </c>
      <c r="G37" s="24">
        <f t="shared" si="3"/>
        <v>150907.5</v>
      </c>
      <c r="H37" s="16"/>
      <c r="I37" s="17">
        <f t="shared" si="4"/>
        <v>0</v>
      </c>
      <c r="J37" s="16">
        <v>344.41</v>
      </c>
      <c r="K37" s="17">
        <f t="shared" si="5"/>
        <v>69298.740000000005</v>
      </c>
      <c r="L37" s="28">
        <v>344.41</v>
      </c>
      <c r="M37" s="17">
        <f t="shared" si="2"/>
        <v>69298.740000000005</v>
      </c>
    </row>
    <row r="38" spans="1:13" s="75" customFormat="1" x14ac:dyDescent="0.2">
      <c r="A38" s="25"/>
      <c r="B38" s="32"/>
      <c r="C38" s="27"/>
      <c r="D38" s="29" t="s">
        <v>17</v>
      </c>
      <c r="F38" s="79"/>
      <c r="G38" s="30">
        <f>SUM(G33:G37)</f>
        <v>4098600.1999999997</v>
      </c>
      <c r="H38" s="16"/>
      <c r="I38" s="17">
        <f t="shared" si="4"/>
        <v>0</v>
      </c>
      <c r="J38" s="16"/>
      <c r="K38" s="17"/>
      <c r="L38" s="28">
        <v>0</v>
      </c>
      <c r="M38" s="17">
        <f t="shared" si="2"/>
        <v>0</v>
      </c>
    </row>
    <row r="39" spans="1:13" s="75" customFormat="1" x14ac:dyDescent="0.2">
      <c r="A39" s="25"/>
      <c r="B39" s="32"/>
      <c r="C39" s="78" t="s">
        <v>62</v>
      </c>
      <c r="D39" s="22"/>
      <c r="E39" s="39"/>
      <c r="F39" s="23"/>
      <c r="G39" s="24"/>
      <c r="H39" s="16"/>
      <c r="I39" s="17">
        <f t="shared" si="4"/>
        <v>0</v>
      </c>
      <c r="J39" s="16"/>
      <c r="K39" s="17">
        <f>ROUND((J39*$F39),2)</f>
        <v>0</v>
      </c>
      <c r="L39" s="28">
        <v>0</v>
      </c>
      <c r="M39" s="17">
        <f t="shared" si="2"/>
        <v>0</v>
      </c>
    </row>
    <row r="40" spans="1:13" s="75" customFormat="1" x14ac:dyDescent="0.2">
      <c r="A40" s="76"/>
      <c r="B40" s="80"/>
      <c r="C40" s="78" t="s">
        <v>63</v>
      </c>
      <c r="D40" s="22"/>
      <c r="E40" s="39"/>
      <c r="F40" s="23"/>
      <c r="G40" s="24"/>
      <c r="H40" s="16"/>
      <c r="I40" s="17">
        <f t="shared" si="4"/>
        <v>0</v>
      </c>
      <c r="J40" s="16"/>
      <c r="K40" s="17">
        <f>ROUND((J40*$F40),2)</f>
        <v>0</v>
      </c>
      <c r="L40" s="28">
        <v>0</v>
      </c>
      <c r="M40" s="17">
        <f t="shared" si="2"/>
        <v>0</v>
      </c>
    </row>
    <row r="41" spans="1:13" s="75" customFormat="1" ht="54" x14ac:dyDescent="0.2">
      <c r="A41" s="25">
        <v>18</v>
      </c>
      <c r="B41" s="26" t="s">
        <v>64</v>
      </c>
      <c r="C41" s="27" t="s">
        <v>65</v>
      </c>
      <c r="D41" s="22" t="s">
        <v>27</v>
      </c>
      <c r="E41" s="39">
        <v>2280.6400000000003</v>
      </c>
      <c r="F41" s="23">
        <v>57.83</v>
      </c>
      <c r="G41" s="24">
        <f t="shared" si="3"/>
        <v>131889.4112</v>
      </c>
      <c r="H41" s="16"/>
      <c r="I41" s="17">
        <f t="shared" si="4"/>
        <v>0</v>
      </c>
      <c r="J41" s="16">
        <v>3439.92</v>
      </c>
      <c r="K41" s="17">
        <f>ROUND((J41*$F41),2)</f>
        <v>198930.57</v>
      </c>
      <c r="L41" s="28">
        <v>3439.9198999999999</v>
      </c>
      <c r="M41" s="17">
        <f t="shared" si="2"/>
        <v>198930.57</v>
      </c>
    </row>
    <row r="42" spans="1:13" s="75" customFormat="1" ht="54" x14ac:dyDescent="0.2">
      <c r="A42" s="25">
        <v>19</v>
      </c>
      <c r="B42" s="26" t="s">
        <v>66</v>
      </c>
      <c r="C42" s="27" t="s">
        <v>67</v>
      </c>
      <c r="D42" s="22" t="s">
        <v>27</v>
      </c>
      <c r="E42" s="39">
        <v>2063.8999999999996</v>
      </c>
      <c r="F42" s="23">
        <v>190.46</v>
      </c>
      <c r="G42" s="24">
        <f t="shared" si="3"/>
        <v>393090.39399999997</v>
      </c>
      <c r="H42" s="16"/>
      <c r="I42" s="17">
        <f t="shared" si="4"/>
        <v>0</v>
      </c>
      <c r="J42" s="16">
        <v>3481.46</v>
      </c>
      <c r="K42" s="17">
        <f>ROUND((J42*$F42),2)</f>
        <v>663078.87</v>
      </c>
      <c r="L42" s="28">
        <v>3481.46</v>
      </c>
      <c r="M42" s="17">
        <f t="shared" si="2"/>
        <v>663078.87</v>
      </c>
    </row>
    <row r="43" spans="1:13" s="75" customFormat="1" x14ac:dyDescent="0.2">
      <c r="A43" s="25"/>
      <c r="B43" s="32"/>
      <c r="C43" s="27"/>
      <c r="D43" s="29" t="s">
        <v>17</v>
      </c>
      <c r="F43" s="79"/>
      <c r="G43" s="30">
        <f>SUM(G41:G42)</f>
        <v>524979.80519999994</v>
      </c>
      <c r="H43" s="16"/>
      <c r="I43" s="17">
        <f t="shared" si="4"/>
        <v>0</v>
      </c>
      <c r="J43" s="16"/>
      <c r="K43" s="17"/>
      <c r="L43" s="28">
        <v>0</v>
      </c>
      <c r="M43" s="17">
        <f t="shared" si="2"/>
        <v>0</v>
      </c>
    </row>
    <row r="44" spans="1:13" s="75" customFormat="1" x14ac:dyDescent="0.2">
      <c r="A44" s="76"/>
      <c r="B44" s="80"/>
      <c r="C44" s="78" t="s">
        <v>68</v>
      </c>
      <c r="D44" s="22"/>
      <c r="E44" s="39"/>
      <c r="F44" s="23"/>
      <c r="G44" s="24"/>
      <c r="H44" s="16"/>
      <c r="I44" s="17">
        <f t="shared" si="4"/>
        <v>0</v>
      </c>
      <c r="J44" s="16"/>
      <c r="K44" s="17">
        <f>ROUND((J44*$F44),2)</f>
        <v>0</v>
      </c>
      <c r="L44" s="28">
        <v>0</v>
      </c>
      <c r="M44" s="17">
        <f t="shared" si="2"/>
        <v>0</v>
      </c>
    </row>
    <row r="45" spans="1:13" s="75" customFormat="1" x14ac:dyDescent="0.2">
      <c r="A45" s="76"/>
      <c r="B45" s="80"/>
      <c r="C45" s="78" t="s">
        <v>69</v>
      </c>
      <c r="D45" s="22"/>
      <c r="E45" s="39"/>
      <c r="F45" s="23"/>
      <c r="G45" s="24"/>
      <c r="H45" s="16"/>
      <c r="I45" s="17">
        <f t="shared" si="4"/>
        <v>0</v>
      </c>
      <c r="J45" s="16"/>
      <c r="K45" s="17">
        <f>ROUND((J45*$F45),2)</f>
        <v>0</v>
      </c>
      <c r="L45" s="28">
        <v>0</v>
      </c>
      <c r="M45" s="17">
        <f t="shared" si="2"/>
        <v>0</v>
      </c>
    </row>
    <row r="46" spans="1:13" s="75" customFormat="1" ht="54" x14ac:dyDescent="0.2">
      <c r="A46" s="25">
        <v>20</v>
      </c>
      <c r="B46" s="26" t="s">
        <v>70</v>
      </c>
      <c r="C46" s="27" t="s">
        <v>71</v>
      </c>
      <c r="D46" s="22" t="s">
        <v>27</v>
      </c>
      <c r="E46" s="39">
        <v>82.5</v>
      </c>
      <c r="F46" s="23">
        <v>1623.89</v>
      </c>
      <c r="G46" s="24">
        <f t="shared" si="3"/>
        <v>133970.92500000002</v>
      </c>
      <c r="H46" s="16"/>
      <c r="I46" s="17">
        <f t="shared" si="4"/>
        <v>0</v>
      </c>
      <c r="J46" s="16">
        <v>45.48</v>
      </c>
      <c r="K46" s="17">
        <f>ROUND((J46*$F46),2)</f>
        <v>73854.52</v>
      </c>
      <c r="L46" s="28">
        <v>45.48</v>
      </c>
      <c r="M46" s="17">
        <f t="shared" si="2"/>
        <v>73854.52</v>
      </c>
    </row>
    <row r="47" spans="1:13" s="75" customFormat="1" ht="54" x14ac:dyDescent="0.2">
      <c r="A47" s="25">
        <v>21</v>
      </c>
      <c r="B47" s="26" t="s">
        <v>72</v>
      </c>
      <c r="C47" s="27" t="s">
        <v>73</v>
      </c>
      <c r="D47" s="22" t="s">
        <v>27</v>
      </c>
      <c r="E47" s="31">
        <f>983.23-400</f>
        <v>583.23</v>
      </c>
      <c r="F47" s="23">
        <v>3060.53</v>
      </c>
      <c r="G47" s="24">
        <f t="shared" si="3"/>
        <v>1784992.9119000002</v>
      </c>
      <c r="H47" s="16"/>
      <c r="I47" s="17">
        <f t="shared" si="4"/>
        <v>0</v>
      </c>
      <c r="J47" s="16">
        <f>1190.6+53.3929</f>
        <v>1243.9929</v>
      </c>
      <c r="K47" s="17">
        <f>ROUND((J47*$F47),2)</f>
        <v>3807277.59</v>
      </c>
      <c r="L47" s="28">
        <v>1243.9917849999999</v>
      </c>
      <c r="M47" s="17">
        <f t="shared" si="2"/>
        <v>3807274.18</v>
      </c>
    </row>
    <row r="48" spans="1:13" s="75" customFormat="1" x14ac:dyDescent="0.2">
      <c r="A48" s="25"/>
      <c r="B48" s="32"/>
      <c r="C48" s="27"/>
      <c r="D48" s="29" t="s">
        <v>17</v>
      </c>
      <c r="F48" s="79"/>
      <c r="G48" s="30">
        <f>SUM(G46:G47)</f>
        <v>1918963.8369000002</v>
      </c>
      <c r="H48" s="16"/>
      <c r="I48" s="17">
        <f t="shared" si="4"/>
        <v>0</v>
      </c>
      <c r="J48" s="16"/>
      <c r="K48" s="17"/>
      <c r="L48" s="28">
        <v>0</v>
      </c>
      <c r="M48" s="17">
        <f t="shared" si="2"/>
        <v>0</v>
      </c>
    </row>
    <row r="49" spans="1:13" s="75" customFormat="1" x14ac:dyDescent="0.2">
      <c r="A49" s="76"/>
      <c r="B49" s="80"/>
      <c r="C49" s="78" t="s">
        <v>74</v>
      </c>
      <c r="D49" s="22"/>
      <c r="E49" s="39"/>
      <c r="F49" s="23"/>
      <c r="G49" s="24"/>
      <c r="H49" s="16"/>
      <c r="I49" s="17">
        <f t="shared" si="4"/>
        <v>0</v>
      </c>
      <c r="J49" s="16"/>
      <c r="K49" s="17">
        <f>ROUND((J49*$F49),2)</f>
        <v>0</v>
      </c>
      <c r="L49" s="28">
        <v>0</v>
      </c>
      <c r="M49" s="17">
        <f t="shared" si="2"/>
        <v>0</v>
      </c>
    </row>
    <row r="50" spans="1:13" s="75" customFormat="1" ht="27" x14ac:dyDescent="0.2">
      <c r="A50" s="25">
        <f>A47+1</f>
        <v>22</v>
      </c>
      <c r="B50" s="26" t="s">
        <v>75</v>
      </c>
      <c r="C50" s="27" t="s">
        <v>76</v>
      </c>
      <c r="D50" s="22" t="s">
        <v>77</v>
      </c>
      <c r="E50" s="39">
        <v>178000</v>
      </c>
      <c r="F50" s="23">
        <v>15.02</v>
      </c>
      <c r="G50" s="24">
        <f t="shared" si="3"/>
        <v>2673560</v>
      </c>
      <c r="H50" s="16">
        <v>24251.79</v>
      </c>
      <c r="I50" s="17">
        <f t="shared" si="4"/>
        <v>364261.89</v>
      </c>
      <c r="J50" s="16">
        <v>259074</v>
      </c>
      <c r="K50" s="17">
        <f>ROUND((J50*$F50),2)</f>
        <v>3891291.48</v>
      </c>
      <c r="L50" s="28">
        <v>283325.78999999998</v>
      </c>
      <c r="M50" s="17">
        <f t="shared" si="2"/>
        <v>4255553.37</v>
      </c>
    </row>
    <row r="51" spans="1:13" s="75" customFormat="1" ht="67.5" x14ac:dyDescent="0.2">
      <c r="A51" s="25">
        <f>A50+1</f>
        <v>23</v>
      </c>
      <c r="B51" s="26" t="s">
        <v>78</v>
      </c>
      <c r="C51" s="27" t="s">
        <v>79</v>
      </c>
      <c r="D51" s="22" t="s">
        <v>77</v>
      </c>
      <c r="E51" s="39">
        <v>178000</v>
      </c>
      <c r="F51" s="23">
        <v>7.4</v>
      </c>
      <c r="G51" s="24">
        <f t="shared" si="3"/>
        <v>1317200</v>
      </c>
      <c r="H51" s="16">
        <v>24251.79</v>
      </c>
      <c r="I51" s="17">
        <f t="shared" si="4"/>
        <v>179463.25</v>
      </c>
      <c r="J51" s="16">
        <f>J50</f>
        <v>259074</v>
      </c>
      <c r="K51" s="17">
        <f>ROUND((J51*$F51),2)</f>
        <v>1917147.6</v>
      </c>
      <c r="L51" s="28">
        <v>259074</v>
      </c>
      <c r="M51" s="17">
        <f t="shared" si="2"/>
        <v>1917147.6</v>
      </c>
    </row>
    <row r="52" spans="1:13" s="75" customFormat="1" x14ac:dyDescent="0.2">
      <c r="A52" s="76"/>
      <c r="B52" s="80"/>
      <c r="C52" s="78" t="s">
        <v>80</v>
      </c>
      <c r="D52" s="29" t="s">
        <v>17</v>
      </c>
      <c r="F52" s="79"/>
      <c r="G52" s="30">
        <f>SUM(G50:G51)</f>
        <v>3990760</v>
      </c>
      <c r="H52" s="16"/>
      <c r="I52" s="17">
        <f t="shared" si="4"/>
        <v>0</v>
      </c>
      <c r="J52" s="16"/>
      <c r="K52" s="17"/>
      <c r="L52" s="28">
        <v>0</v>
      </c>
      <c r="M52" s="17">
        <f t="shared" si="2"/>
        <v>0</v>
      </c>
    </row>
    <row r="53" spans="1:13" s="75" customFormat="1" ht="27.75" customHeight="1" x14ac:dyDescent="0.2">
      <c r="A53" s="25">
        <f>A51+1</f>
        <v>24</v>
      </c>
      <c r="B53" s="26" t="s">
        <v>81</v>
      </c>
      <c r="C53" s="27" t="s">
        <v>82</v>
      </c>
      <c r="D53" s="22" t="s">
        <v>83</v>
      </c>
      <c r="E53" s="39">
        <v>1100</v>
      </c>
      <c r="F53" s="23">
        <v>1225.8399999999999</v>
      </c>
      <c r="G53" s="24">
        <f t="shared" si="3"/>
        <v>1348424</v>
      </c>
      <c r="H53" s="16"/>
      <c r="I53" s="17">
        <f t="shared" si="4"/>
        <v>0</v>
      </c>
      <c r="J53" s="16">
        <v>1035.29</v>
      </c>
      <c r="K53" s="17">
        <f>ROUND((J53*$F53),2)</f>
        <v>1269099.8899999999</v>
      </c>
      <c r="L53" s="28">
        <v>1035.29</v>
      </c>
      <c r="M53" s="17">
        <f t="shared" si="2"/>
        <v>1269099.8899999999</v>
      </c>
    </row>
    <row r="54" spans="1:13" s="75" customFormat="1" ht="54" x14ac:dyDescent="0.2">
      <c r="A54" s="25">
        <f>A53+1</f>
        <v>25</v>
      </c>
      <c r="B54" s="26" t="s">
        <v>84</v>
      </c>
      <c r="C54" s="27" t="s">
        <v>85</v>
      </c>
      <c r="D54" s="22" t="s">
        <v>27</v>
      </c>
      <c r="E54" s="39">
        <v>55</v>
      </c>
      <c r="F54" s="23">
        <v>2197.19</v>
      </c>
      <c r="G54" s="24">
        <f t="shared" si="3"/>
        <v>120845.45</v>
      </c>
      <c r="H54" s="16"/>
      <c r="I54" s="17">
        <f t="shared" si="4"/>
        <v>0</v>
      </c>
      <c r="J54" s="16">
        <v>41</v>
      </c>
      <c r="K54" s="17">
        <f>ROUND((J54*$F54),2)</f>
        <v>90084.79</v>
      </c>
      <c r="L54" s="28">
        <v>41</v>
      </c>
      <c r="M54" s="17">
        <f t="shared" si="2"/>
        <v>90084.79</v>
      </c>
    </row>
    <row r="55" spans="1:13" s="75" customFormat="1" x14ac:dyDescent="0.2">
      <c r="A55" s="25"/>
      <c r="B55" s="32"/>
      <c r="C55" s="27"/>
      <c r="D55" s="29" t="s">
        <v>17</v>
      </c>
      <c r="F55" s="79"/>
      <c r="G55" s="30">
        <f>SUM(G53:G54)</f>
        <v>1469269.45</v>
      </c>
      <c r="H55" s="16"/>
      <c r="I55" s="17">
        <f t="shared" si="4"/>
        <v>0</v>
      </c>
      <c r="J55" s="16"/>
      <c r="K55" s="17"/>
      <c r="L55" s="28">
        <v>0</v>
      </c>
      <c r="M55" s="17">
        <f t="shared" si="2"/>
        <v>0</v>
      </c>
    </row>
    <row r="56" spans="1:13" s="75" customFormat="1" x14ac:dyDescent="0.2">
      <c r="A56" s="76"/>
      <c r="B56" s="80"/>
      <c r="C56" s="78" t="s">
        <v>86</v>
      </c>
      <c r="D56" s="22"/>
      <c r="E56" s="39"/>
      <c r="F56" s="23"/>
      <c r="G56" s="24"/>
      <c r="H56" s="16"/>
      <c r="I56" s="17">
        <f t="shared" si="4"/>
        <v>0</v>
      </c>
      <c r="J56" s="16"/>
      <c r="K56" s="17">
        <f>ROUND((J56*$F56),2)</f>
        <v>0</v>
      </c>
      <c r="L56" s="28">
        <v>0</v>
      </c>
      <c r="M56" s="17">
        <f t="shared" si="2"/>
        <v>0</v>
      </c>
    </row>
    <row r="57" spans="1:13" s="75" customFormat="1" x14ac:dyDescent="0.2">
      <c r="A57" s="76"/>
      <c r="B57" s="80"/>
      <c r="C57" s="78" t="s">
        <v>87</v>
      </c>
      <c r="D57" s="22"/>
      <c r="E57" s="39"/>
      <c r="F57" s="23"/>
      <c r="G57" s="24"/>
      <c r="H57" s="16"/>
      <c r="I57" s="17">
        <f t="shared" si="4"/>
        <v>0</v>
      </c>
      <c r="J57" s="16"/>
      <c r="K57" s="17">
        <f>ROUND((J57*$F57),2)</f>
        <v>0</v>
      </c>
      <c r="L57" s="28">
        <v>0</v>
      </c>
      <c r="M57" s="17">
        <f t="shared" si="2"/>
        <v>0</v>
      </c>
    </row>
    <row r="58" spans="1:13" s="75" customFormat="1" ht="54" x14ac:dyDescent="0.2">
      <c r="A58" s="25">
        <f>A54+1</f>
        <v>26</v>
      </c>
      <c r="B58" s="32" t="s">
        <v>88</v>
      </c>
      <c r="C58" s="27" t="s">
        <v>89</v>
      </c>
      <c r="D58" s="22" t="s">
        <v>27</v>
      </c>
      <c r="E58" s="39">
        <v>259.83</v>
      </c>
      <c r="F58" s="23">
        <v>3271.01</v>
      </c>
      <c r="G58" s="24">
        <f t="shared" si="3"/>
        <v>849906.52830000001</v>
      </c>
      <c r="H58" s="16"/>
      <c r="I58" s="17">
        <f t="shared" si="4"/>
        <v>0</v>
      </c>
      <c r="J58" s="16">
        <v>105.32</v>
      </c>
      <c r="K58" s="17">
        <f>ROUND((J58*$F58),2)</f>
        <v>344502.77</v>
      </c>
      <c r="L58" s="28">
        <v>105.32</v>
      </c>
      <c r="M58" s="17">
        <f t="shared" si="2"/>
        <v>344502.77</v>
      </c>
    </row>
    <row r="59" spans="1:13" s="75" customFormat="1" ht="40.5" x14ac:dyDescent="0.2">
      <c r="A59" s="25">
        <f>A58+1</f>
        <v>27</v>
      </c>
      <c r="B59" s="26" t="s">
        <v>90</v>
      </c>
      <c r="C59" s="27" t="s">
        <v>91</v>
      </c>
      <c r="D59" s="22" t="s">
        <v>43</v>
      </c>
      <c r="E59" s="39">
        <v>1186</v>
      </c>
      <c r="F59" s="23">
        <v>98.46</v>
      </c>
      <c r="G59" s="24">
        <f t="shared" si="3"/>
        <v>116773.56</v>
      </c>
      <c r="H59" s="16"/>
      <c r="I59" s="17">
        <f t="shared" si="4"/>
        <v>0</v>
      </c>
      <c r="J59" s="16">
        <v>658</v>
      </c>
      <c r="K59" s="17">
        <f>ROUND((J59*$F59),2)</f>
        <v>64786.68</v>
      </c>
      <c r="L59" s="28">
        <v>658</v>
      </c>
      <c r="M59" s="17">
        <f t="shared" si="2"/>
        <v>64786.68</v>
      </c>
    </row>
    <row r="60" spans="1:13" s="75" customFormat="1" ht="40.5" x14ac:dyDescent="0.2">
      <c r="A60" s="25">
        <f>A59+1</f>
        <v>28</v>
      </c>
      <c r="B60" s="26" t="s">
        <v>92</v>
      </c>
      <c r="C60" s="27" t="s">
        <v>93</v>
      </c>
      <c r="D60" s="22" t="s">
        <v>43</v>
      </c>
      <c r="E60" s="39">
        <v>105</v>
      </c>
      <c r="F60" s="23">
        <v>3370.32</v>
      </c>
      <c r="G60" s="24">
        <f t="shared" si="3"/>
        <v>353883.60000000003</v>
      </c>
      <c r="H60" s="16"/>
      <c r="I60" s="17">
        <f t="shared" si="4"/>
        <v>0</v>
      </c>
      <c r="J60" s="16">
        <v>0</v>
      </c>
      <c r="K60" s="17">
        <f>ROUND((J60*$F60),2)</f>
        <v>0</v>
      </c>
      <c r="L60" s="28">
        <v>0</v>
      </c>
      <c r="M60" s="17">
        <f t="shared" si="2"/>
        <v>0</v>
      </c>
    </row>
    <row r="61" spans="1:13" s="75" customFormat="1" x14ac:dyDescent="0.2">
      <c r="A61" s="25"/>
      <c r="B61" s="32"/>
      <c r="C61" s="27"/>
      <c r="D61" s="29" t="s">
        <v>17</v>
      </c>
      <c r="F61" s="79"/>
      <c r="G61" s="30">
        <f>SUM(G58:G60)</f>
        <v>1320563.6883</v>
      </c>
      <c r="H61" s="16"/>
      <c r="I61" s="17">
        <f t="shared" si="4"/>
        <v>0</v>
      </c>
      <c r="J61" s="16"/>
      <c r="K61" s="17"/>
      <c r="L61" s="28">
        <v>0</v>
      </c>
      <c r="M61" s="17">
        <f t="shared" si="2"/>
        <v>0</v>
      </c>
    </row>
    <row r="62" spans="1:13" s="75" customFormat="1" x14ac:dyDescent="0.2">
      <c r="A62" s="76"/>
      <c r="B62" s="80"/>
      <c r="C62" s="78" t="s">
        <v>94</v>
      </c>
      <c r="D62" s="22"/>
      <c r="E62" s="39"/>
      <c r="F62" s="23"/>
      <c r="G62" s="24"/>
      <c r="H62" s="16"/>
      <c r="I62" s="17">
        <f t="shared" si="4"/>
        <v>0</v>
      </c>
      <c r="J62" s="16"/>
      <c r="K62" s="17">
        <f t="shared" ref="K62:K69" si="6">ROUND((J62*$F62),2)</f>
        <v>0</v>
      </c>
      <c r="L62" s="28">
        <v>0</v>
      </c>
      <c r="M62" s="17">
        <f t="shared" si="2"/>
        <v>0</v>
      </c>
    </row>
    <row r="63" spans="1:13" s="75" customFormat="1" ht="67.5" x14ac:dyDescent="0.2">
      <c r="A63" s="25">
        <f>A60+1</f>
        <v>29</v>
      </c>
      <c r="B63" s="26" t="s">
        <v>95</v>
      </c>
      <c r="C63" s="27" t="s">
        <v>96</v>
      </c>
      <c r="D63" s="22" t="s">
        <v>83</v>
      </c>
      <c r="E63" s="39">
        <v>1450</v>
      </c>
      <c r="F63" s="23">
        <v>200.23</v>
      </c>
      <c r="G63" s="24">
        <f t="shared" si="3"/>
        <v>290333.5</v>
      </c>
      <c r="H63" s="16"/>
      <c r="I63" s="17">
        <f t="shared" si="4"/>
        <v>0</v>
      </c>
      <c r="J63" s="16">
        <v>3471.52</v>
      </c>
      <c r="K63" s="17">
        <f t="shared" si="6"/>
        <v>695102.45</v>
      </c>
      <c r="L63" s="28">
        <v>3471.52</v>
      </c>
      <c r="M63" s="17">
        <f t="shared" si="2"/>
        <v>695102.45</v>
      </c>
    </row>
    <row r="64" spans="1:13" s="75" customFormat="1" ht="67.5" x14ac:dyDescent="0.2">
      <c r="A64" s="25">
        <f t="shared" ref="A64:A69" si="7">A63+1</f>
        <v>30</v>
      </c>
      <c r="B64" s="26" t="s">
        <v>97</v>
      </c>
      <c r="C64" s="27" t="s">
        <v>98</v>
      </c>
      <c r="D64" s="22" t="s">
        <v>43</v>
      </c>
      <c r="E64" s="39">
        <v>1250</v>
      </c>
      <c r="F64" s="23">
        <v>197.22</v>
      </c>
      <c r="G64" s="24">
        <f t="shared" si="3"/>
        <v>246525</v>
      </c>
      <c r="H64" s="16"/>
      <c r="I64" s="17">
        <f t="shared" si="4"/>
        <v>0</v>
      </c>
      <c r="J64" s="16">
        <v>807.2</v>
      </c>
      <c r="K64" s="17">
        <f t="shared" si="6"/>
        <v>159195.98000000001</v>
      </c>
      <c r="L64" s="28">
        <v>807.2</v>
      </c>
      <c r="M64" s="17">
        <f t="shared" si="2"/>
        <v>159195.98000000001</v>
      </c>
    </row>
    <row r="65" spans="1:13" s="75" customFormat="1" ht="54" x14ac:dyDescent="0.2">
      <c r="A65" s="25">
        <f t="shared" si="7"/>
        <v>31</v>
      </c>
      <c r="B65" s="26" t="s">
        <v>99</v>
      </c>
      <c r="C65" s="27" t="s">
        <v>100</v>
      </c>
      <c r="D65" s="22" t="s">
        <v>43</v>
      </c>
      <c r="E65" s="39">
        <v>230</v>
      </c>
      <c r="F65" s="23">
        <v>2694.2</v>
      </c>
      <c r="G65" s="24">
        <f t="shared" si="3"/>
        <v>619666</v>
      </c>
      <c r="H65" s="16"/>
      <c r="I65" s="17">
        <f t="shared" si="4"/>
        <v>0</v>
      </c>
      <c r="J65" s="16">
        <v>322.5</v>
      </c>
      <c r="K65" s="17">
        <f t="shared" si="6"/>
        <v>868879.5</v>
      </c>
      <c r="L65" s="28">
        <v>322.5</v>
      </c>
      <c r="M65" s="17">
        <f t="shared" si="2"/>
        <v>868879.5</v>
      </c>
    </row>
    <row r="66" spans="1:13" s="75" customFormat="1" ht="67.5" x14ac:dyDescent="0.2">
      <c r="A66" s="25">
        <f t="shared" si="7"/>
        <v>32</v>
      </c>
      <c r="B66" s="26" t="s">
        <v>101</v>
      </c>
      <c r="C66" s="27" t="s">
        <v>102</v>
      </c>
      <c r="D66" s="22" t="s">
        <v>27</v>
      </c>
      <c r="E66" s="39">
        <v>59</v>
      </c>
      <c r="F66" s="23">
        <v>3991.68</v>
      </c>
      <c r="G66" s="24">
        <f t="shared" si="3"/>
        <v>235509.12</v>
      </c>
      <c r="H66" s="16"/>
      <c r="I66" s="17">
        <f t="shared" si="4"/>
        <v>0</v>
      </c>
      <c r="J66" s="16">
        <v>90.48</v>
      </c>
      <c r="K66" s="17">
        <f t="shared" si="6"/>
        <v>361167.21</v>
      </c>
      <c r="L66" s="28">
        <v>90.48</v>
      </c>
      <c r="M66" s="17">
        <f t="shared" si="2"/>
        <v>361167.21</v>
      </c>
    </row>
    <row r="67" spans="1:13" s="75" customFormat="1" ht="54" x14ac:dyDescent="0.2">
      <c r="A67" s="25">
        <f t="shared" si="7"/>
        <v>33</v>
      </c>
      <c r="B67" s="26" t="s">
        <v>103</v>
      </c>
      <c r="C67" s="27" t="s">
        <v>104</v>
      </c>
      <c r="D67" s="22" t="s">
        <v>22</v>
      </c>
      <c r="E67" s="39">
        <v>20</v>
      </c>
      <c r="F67" s="23">
        <v>309.5</v>
      </c>
      <c r="G67" s="24">
        <f t="shared" si="3"/>
        <v>6190</v>
      </c>
      <c r="H67" s="16"/>
      <c r="I67" s="17">
        <f t="shared" si="4"/>
        <v>0</v>
      </c>
      <c r="J67" s="16">
        <v>0</v>
      </c>
      <c r="K67" s="17">
        <f t="shared" si="6"/>
        <v>0</v>
      </c>
      <c r="L67" s="28">
        <v>0</v>
      </c>
      <c r="M67" s="17">
        <f t="shared" si="2"/>
        <v>0</v>
      </c>
    </row>
    <row r="68" spans="1:13" s="75" customFormat="1" ht="54" x14ac:dyDescent="0.2">
      <c r="A68" s="25">
        <f t="shared" si="7"/>
        <v>34</v>
      </c>
      <c r="B68" s="26" t="s">
        <v>105</v>
      </c>
      <c r="C68" s="27" t="s">
        <v>106</v>
      </c>
      <c r="D68" s="22" t="s">
        <v>43</v>
      </c>
      <c r="E68" s="39">
        <v>100</v>
      </c>
      <c r="F68" s="23">
        <v>3982.38</v>
      </c>
      <c r="G68" s="24">
        <f t="shared" si="3"/>
        <v>398238</v>
      </c>
      <c r="H68" s="16"/>
      <c r="I68" s="17">
        <f t="shared" si="4"/>
        <v>0</v>
      </c>
      <c r="J68" s="16">
        <v>90</v>
      </c>
      <c r="K68" s="17">
        <f t="shared" si="6"/>
        <v>358414.2</v>
      </c>
      <c r="L68" s="28">
        <v>90</v>
      </c>
      <c r="M68" s="17">
        <f t="shared" si="2"/>
        <v>358414.2</v>
      </c>
    </row>
    <row r="69" spans="1:13" s="75" customFormat="1" ht="27" x14ac:dyDescent="0.2">
      <c r="A69" s="25">
        <f t="shared" si="7"/>
        <v>35</v>
      </c>
      <c r="B69" s="26" t="s">
        <v>107</v>
      </c>
      <c r="C69" s="27" t="s">
        <v>108</v>
      </c>
      <c r="D69" s="22" t="s">
        <v>27</v>
      </c>
      <c r="E69" s="39">
        <v>20</v>
      </c>
      <c r="F69" s="23">
        <v>1741.61</v>
      </c>
      <c r="G69" s="24">
        <f t="shared" si="3"/>
        <v>34832.199999999997</v>
      </c>
      <c r="H69" s="16"/>
      <c r="I69" s="17">
        <f t="shared" si="4"/>
        <v>0</v>
      </c>
      <c r="J69" s="16">
        <v>5.98</v>
      </c>
      <c r="K69" s="17">
        <f t="shared" si="6"/>
        <v>10414.83</v>
      </c>
      <c r="L69" s="28">
        <v>5.98</v>
      </c>
      <c r="M69" s="17">
        <f t="shared" si="2"/>
        <v>10414.83</v>
      </c>
    </row>
    <row r="70" spans="1:13" s="75" customFormat="1" x14ac:dyDescent="0.2">
      <c r="A70" s="25"/>
      <c r="B70" s="32"/>
      <c r="C70" s="27"/>
      <c r="D70" s="29" t="s">
        <v>17</v>
      </c>
      <c r="F70" s="79"/>
      <c r="G70" s="30">
        <f>SUM(G63:G69)</f>
        <v>1831293.82</v>
      </c>
      <c r="H70" s="16"/>
      <c r="I70" s="17">
        <f t="shared" si="4"/>
        <v>0</v>
      </c>
      <c r="J70" s="16"/>
      <c r="K70" s="17"/>
      <c r="L70" s="28">
        <v>0</v>
      </c>
      <c r="M70" s="17">
        <f t="shared" si="2"/>
        <v>0</v>
      </c>
    </row>
    <row r="71" spans="1:13" s="75" customFormat="1" x14ac:dyDescent="0.2">
      <c r="A71" s="25"/>
      <c r="B71" s="32"/>
      <c r="C71" s="78" t="s">
        <v>109</v>
      </c>
      <c r="D71" s="22"/>
      <c r="E71" s="39"/>
      <c r="F71" s="23"/>
      <c r="G71" s="24"/>
      <c r="H71" s="16"/>
      <c r="I71" s="17">
        <f t="shared" si="4"/>
        <v>0</v>
      </c>
      <c r="J71" s="16"/>
      <c r="K71" s="17">
        <f>ROUND((J71*$F71),2)</f>
        <v>0</v>
      </c>
      <c r="L71" s="28">
        <v>0</v>
      </c>
      <c r="M71" s="17">
        <f t="shared" si="2"/>
        <v>0</v>
      </c>
    </row>
    <row r="72" spans="1:13" s="75" customFormat="1" x14ac:dyDescent="0.2">
      <c r="A72" s="76"/>
      <c r="B72" s="80"/>
      <c r="C72" s="78" t="s">
        <v>110</v>
      </c>
      <c r="D72" s="22"/>
      <c r="E72" s="39"/>
      <c r="F72" s="23"/>
      <c r="G72" s="24"/>
      <c r="H72" s="16"/>
      <c r="I72" s="17">
        <f t="shared" si="4"/>
        <v>0</v>
      </c>
      <c r="J72" s="16"/>
      <c r="K72" s="17">
        <f>ROUND((J72*$F72),2)</f>
        <v>0</v>
      </c>
      <c r="L72" s="28">
        <v>0</v>
      </c>
      <c r="M72" s="17">
        <f t="shared" si="2"/>
        <v>0</v>
      </c>
    </row>
    <row r="73" spans="1:13" s="75" customFormat="1" ht="54" x14ac:dyDescent="0.2">
      <c r="A73" s="25">
        <f>A69+1</f>
        <v>36</v>
      </c>
      <c r="B73" s="26" t="s">
        <v>111</v>
      </c>
      <c r="C73" s="27" t="s">
        <v>112</v>
      </c>
      <c r="D73" s="22" t="s">
        <v>27</v>
      </c>
      <c r="E73" s="39">
        <v>890</v>
      </c>
      <c r="F73" s="23">
        <v>192.86</v>
      </c>
      <c r="G73" s="24">
        <f t="shared" si="3"/>
        <v>171645.40000000002</v>
      </c>
      <c r="H73" s="16"/>
      <c r="I73" s="17">
        <f t="shared" si="4"/>
        <v>0</v>
      </c>
      <c r="J73" s="16">
        <v>970.4</v>
      </c>
      <c r="K73" s="17">
        <f>ROUND((J73*$F73),2)</f>
        <v>187151.34</v>
      </c>
      <c r="L73" s="28">
        <v>970.4</v>
      </c>
      <c r="M73" s="17">
        <f t="shared" si="2"/>
        <v>187151.34</v>
      </c>
    </row>
    <row r="74" spans="1:13" s="75" customFormat="1" x14ac:dyDescent="0.2">
      <c r="A74" s="76"/>
      <c r="B74" s="80"/>
      <c r="C74" s="78" t="s">
        <v>113</v>
      </c>
      <c r="D74" s="29" t="s">
        <v>17</v>
      </c>
      <c r="F74" s="79"/>
      <c r="G74" s="30">
        <f>SUM(G73)</f>
        <v>171645.40000000002</v>
      </c>
      <c r="H74" s="16"/>
      <c r="I74" s="17">
        <f t="shared" si="4"/>
        <v>0</v>
      </c>
      <c r="J74" s="16"/>
      <c r="K74" s="17"/>
      <c r="L74" s="28">
        <v>0</v>
      </c>
      <c r="M74" s="17">
        <f t="shared" si="2"/>
        <v>0</v>
      </c>
    </row>
    <row r="75" spans="1:13" s="75" customFormat="1" ht="54" x14ac:dyDescent="0.2">
      <c r="A75" s="25">
        <f>A73+1</f>
        <v>37</v>
      </c>
      <c r="B75" s="26" t="s">
        <v>114</v>
      </c>
      <c r="C75" s="27" t="s">
        <v>115</v>
      </c>
      <c r="D75" s="22" t="s">
        <v>116</v>
      </c>
      <c r="E75" s="39">
        <v>6675</v>
      </c>
      <c r="F75" s="23">
        <v>10.77</v>
      </c>
      <c r="G75" s="24">
        <f t="shared" si="3"/>
        <v>71889.75</v>
      </c>
      <c r="H75" s="16"/>
      <c r="I75" s="17">
        <f t="shared" si="4"/>
        <v>0</v>
      </c>
      <c r="J75" s="16">
        <v>7341.72</v>
      </c>
      <c r="K75" s="17">
        <f>ROUND((J75*$F75),2)</f>
        <v>79070.320000000007</v>
      </c>
      <c r="L75" s="28">
        <v>7341.72</v>
      </c>
      <c r="M75" s="17">
        <f t="shared" si="2"/>
        <v>79070.320000000007</v>
      </c>
    </row>
    <row r="76" spans="1:13" s="75" customFormat="1" ht="54" x14ac:dyDescent="0.2">
      <c r="A76" s="25">
        <f>A75+1</f>
        <v>38</v>
      </c>
      <c r="B76" s="26" t="s">
        <v>117</v>
      </c>
      <c r="C76" s="27" t="s">
        <v>118</v>
      </c>
      <c r="D76" s="22" t="s">
        <v>116</v>
      </c>
      <c r="E76" s="39">
        <v>2330</v>
      </c>
      <c r="F76" s="23">
        <v>16.64</v>
      </c>
      <c r="G76" s="24">
        <f t="shared" si="3"/>
        <v>38771.200000000004</v>
      </c>
      <c r="H76" s="16"/>
      <c r="I76" s="17">
        <f t="shared" si="4"/>
        <v>0</v>
      </c>
      <c r="J76" s="16">
        <v>3176.88</v>
      </c>
      <c r="K76" s="17">
        <f>ROUND((J76*$F76),2)</f>
        <v>52863.28</v>
      </c>
      <c r="L76" s="28">
        <v>3176.88</v>
      </c>
      <c r="M76" s="17">
        <f t="shared" si="2"/>
        <v>52863.28</v>
      </c>
    </row>
    <row r="77" spans="1:13" s="75" customFormat="1" ht="135" x14ac:dyDescent="0.2">
      <c r="A77" s="25">
        <f>A76+1</f>
        <v>39</v>
      </c>
      <c r="B77" s="26" t="s">
        <v>119</v>
      </c>
      <c r="C77" s="27" t="s">
        <v>120</v>
      </c>
      <c r="D77" s="22" t="s">
        <v>27</v>
      </c>
      <c r="E77" s="39">
        <v>356</v>
      </c>
      <c r="F77" s="23">
        <v>2260.94</v>
      </c>
      <c r="G77" s="24">
        <f t="shared" si="3"/>
        <v>804894.64</v>
      </c>
      <c r="H77" s="16"/>
      <c r="I77" s="17">
        <f t="shared" si="4"/>
        <v>0</v>
      </c>
      <c r="J77" s="16">
        <v>513.14</v>
      </c>
      <c r="K77" s="17">
        <f>ROUND((J77*$F77),2)</f>
        <v>1160178.75</v>
      </c>
      <c r="L77" s="28">
        <v>513.14</v>
      </c>
      <c r="M77" s="17">
        <f t="shared" si="2"/>
        <v>1160178.75</v>
      </c>
    </row>
    <row r="78" spans="1:13" s="75" customFormat="1" ht="54" x14ac:dyDescent="0.2">
      <c r="A78" s="25">
        <f>A77+1</f>
        <v>40</v>
      </c>
      <c r="B78" s="26" t="s">
        <v>121</v>
      </c>
      <c r="C78" s="27" t="s">
        <v>122</v>
      </c>
      <c r="D78" s="22" t="s">
        <v>27</v>
      </c>
      <c r="E78" s="39">
        <v>5</v>
      </c>
      <c r="F78" s="23">
        <v>2849.49</v>
      </c>
      <c r="G78" s="24">
        <f t="shared" si="3"/>
        <v>14247.449999999999</v>
      </c>
      <c r="H78" s="16"/>
      <c r="I78" s="17">
        <f t="shared" si="4"/>
        <v>0</v>
      </c>
      <c r="J78" s="16"/>
      <c r="K78" s="17">
        <f>ROUND((J78*$F78),2)</f>
        <v>0</v>
      </c>
      <c r="L78" s="28">
        <v>0</v>
      </c>
      <c r="M78" s="17">
        <f t="shared" ref="M78:M141" si="8">ROUND((L78*$F78),2)</f>
        <v>0</v>
      </c>
    </row>
    <row r="79" spans="1:13" s="75" customFormat="1" x14ac:dyDescent="0.2">
      <c r="A79" s="25"/>
      <c r="B79" s="32"/>
      <c r="C79" s="27"/>
      <c r="D79" s="29" t="s">
        <v>17</v>
      </c>
      <c r="F79" s="79"/>
      <c r="G79" s="30">
        <f>SUM(G75:G78)</f>
        <v>929803.04</v>
      </c>
      <c r="H79" s="16"/>
      <c r="I79" s="17">
        <f t="shared" si="4"/>
        <v>0</v>
      </c>
      <c r="J79" s="16"/>
      <c r="K79" s="17"/>
      <c r="L79" s="28">
        <v>0</v>
      </c>
      <c r="M79" s="17">
        <f t="shared" si="8"/>
        <v>0</v>
      </c>
    </row>
    <row r="80" spans="1:13" s="75" customFormat="1" x14ac:dyDescent="0.2">
      <c r="A80" s="76"/>
      <c r="B80" s="80"/>
      <c r="C80" s="78" t="s">
        <v>123</v>
      </c>
      <c r="D80" s="22"/>
      <c r="E80" s="39"/>
      <c r="F80" s="23"/>
      <c r="G80" s="24"/>
      <c r="H80" s="16"/>
      <c r="I80" s="17">
        <f t="shared" si="4"/>
        <v>0</v>
      </c>
      <c r="J80" s="16"/>
      <c r="K80" s="17">
        <f t="shared" ref="K80:K90" si="9">ROUND((J80*$F80),2)</f>
        <v>0</v>
      </c>
      <c r="L80" s="28">
        <v>0</v>
      </c>
      <c r="M80" s="17">
        <f t="shared" si="8"/>
        <v>0</v>
      </c>
    </row>
    <row r="81" spans="1:13" s="75" customFormat="1" x14ac:dyDescent="0.2">
      <c r="A81" s="76"/>
      <c r="B81" s="80" t="s">
        <v>124</v>
      </c>
      <c r="C81" s="78" t="s">
        <v>125</v>
      </c>
      <c r="D81" s="22"/>
      <c r="E81" s="39"/>
      <c r="F81" s="23"/>
      <c r="G81" s="24"/>
      <c r="H81" s="16"/>
      <c r="I81" s="17">
        <f t="shared" si="4"/>
        <v>0</v>
      </c>
      <c r="J81" s="16"/>
      <c r="K81" s="17">
        <f t="shared" si="9"/>
        <v>0</v>
      </c>
      <c r="L81" s="28">
        <v>0</v>
      </c>
      <c r="M81" s="17">
        <f t="shared" si="8"/>
        <v>0</v>
      </c>
    </row>
    <row r="82" spans="1:13" s="75" customFormat="1" ht="40.5" x14ac:dyDescent="0.2">
      <c r="A82" s="25">
        <f>A78+1</f>
        <v>41</v>
      </c>
      <c r="B82" s="26" t="s">
        <v>126</v>
      </c>
      <c r="C82" s="27" t="s">
        <v>127</v>
      </c>
      <c r="D82" s="22" t="s">
        <v>22</v>
      </c>
      <c r="E82" s="39">
        <v>4</v>
      </c>
      <c r="F82" s="23">
        <v>1761.41</v>
      </c>
      <c r="G82" s="24">
        <f t="shared" si="3"/>
        <v>7045.64</v>
      </c>
      <c r="H82" s="16"/>
      <c r="I82" s="17">
        <f t="shared" si="4"/>
        <v>0</v>
      </c>
      <c r="J82" s="16"/>
      <c r="K82" s="17">
        <f t="shared" si="9"/>
        <v>0</v>
      </c>
      <c r="L82" s="28">
        <v>0</v>
      </c>
      <c r="M82" s="17">
        <f t="shared" si="8"/>
        <v>0</v>
      </c>
    </row>
    <row r="83" spans="1:13" s="75" customFormat="1" ht="40.5" x14ac:dyDescent="0.2">
      <c r="A83" s="25">
        <f>A82+1</f>
        <v>42</v>
      </c>
      <c r="B83" s="26" t="s">
        <v>126</v>
      </c>
      <c r="C83" s="27" t="s">
        <v>128</v>
      </c>
      <c r="D83" s="22" t="s">
        <v>22</v>
      </c>
      <c r="E83" s="39">
        <v>4</v>
      </c>
      <c r="F83" s="23">
        <v>1761.41</v>
      </c>
      <c r="G83" s="24">
        <f t="shared" ref="G83:G146" si="10">(F83*E83)</f>
        <v>7045.64</v>
      </c>
      <c r="H83" s="16"/>
      <c r="I83" s="17">
        <f t="shared" si="4"/>
        <v>0</v>
      </c>
      <c r="J83" s="16"/>
      <c r="K83" s="17">
        <f t="shared" si="9"/>
        <v>0</v>
      </c>
      <c r="L83" s="28">
        <v>0</v>
      </c>
      <c r="M83" s="17">
        <f t="shared" si="8"/>
        <v>0</v>
      </c>
    </row>
    <row r="84" spans="1:13" s="75" customFormat="1" ht="40.5" x14ac:dyDescent="0.2">
      <c r="A84" s="25">
        <f t="shared" ref="A84:A90" si="11">A83+1</f>
        <v>43</v>
      </c>
      <c r="B84" s="26" t="s">
        <v>129</v>
      </c>
      <c r="C84" s="27" t="s">
        <v>130</v>
      </c>
      <c r="D84" s="22" t="s">
        <v>22</v>
      </c>
      <c r="E84" s="39">
        <v>5</v>
      </c>
      <c r="F84" s="23">
        <v>1831.4</v>
      </c>
      <c r="G84" s="24">
        <f t="shared" si="10"/>
        <v>9157</v>
      </c>
      <c r="H84" s="16"/>
      <c r="I84" s="17">
        <f t="shared" si="4"/>
        <v>0</v>
      </c>
      <c r="J84" s="16">
        <v>2</v>
      </c>
      <c r="K84" s="17">
        <f t="shared" si="9"/>
        <v>3662.8</v>
      </c>
      <c r="L84" s="28">
        <v>2</v>
      </c>
      <c r="M84" s="17">
        <f t="shared" si="8"/>
        <v>3662.8</v>
      </c>
    </row>
    <row r="85" spans="1:13" s="75" customFormat="1" ht="40.5" x14ac:dyDescent="0.2">
      <c r="A85" s="25">
        <f t="shared" si="11"/>
        <v>44</v>
      </c>
      <c r="B85" s="26" t="s">
        <v>131</v>
      </c>
      <c r="C85" s="27" t="s">
        <v>132</v>
      </c>
      <c r="D85" s="22" t="s">
        <v>22</v>
      </c>
      <c r="E85" s="39">
        <v>10</v>
      </c>
      <c r="F85" s="23">
        <v>1831.4</v>
      </c>
      <c r="G85" s="24">
        <f t="shared" si="10"/>
        <v>18314</v>
      </c>
      <c r="H85" s="16"/>
      <c r="I85" s="17">
        <f t="shared" si="4"/>
        <v>0</v>
      </c>
      <c r="J85" s="16">
        <v>10</v>
      </c>
      <c r="K85" s="17">
        <f t="shared" si="9"/>
        <v>18314</v>
      </c>
      <c r="L85" s="28">
        <v>10</v>
      </c>
      <c r="M85" s="17">
        <f t="shared" si="8"/>
        <v>18314</v>
      </c>
    </row>
    <row r="86" spans="1:13" s="75" customFormat="1" ht="40.5" x14ac:dyDescent="0.2">
      <c r="A86" s="25">
        <f t="shared" si="11"/>
        <v>45</v>
      </c>
      <c r="B86" s="26" t="s">
        <v>131</v>
      </c>
      <c r="C86" s="27" t="s">
        <v>133</v>
      </c>
      <c r="D86" s="22" t="s">
        <v>22</v>
      </c>
      <c r="E86" s="39">
        <v>2</v>
      </c>
      <c r="F86" s="23">
        <v>1832.36</v>
      </c>
      <c r="G86" s="24">
        <f t="shared" si="10"/>
        <v>3664.72</v>
      </c>
      <c r="H86" s="16"/>
      <c r="I86" s="17">
        <f t="shared" si="4"/>
        <v>0</v>
      </c>
      <c r="J86" s="16">
        <v>2</v>
      </c>
      <c r="K86" s="17">
        <f t="shared" si="9"/>
        <v>3664.72</v>
      </c>
      <c r="L86" s="28">
        <v>2</v>
      </c>
      <c r="M86" s="17">
        <f t="shared" si="8"/>
        <v>3664.72</v>
      </c>
    </row>
    <row r="87" spans="1:13" s="75" customFormat="1" ht="40.5" x14ac:dyDescent="0.2">
      <c r="A87" s="25">
        <f t="shared" si="11"/>
        <v>46</v>
      </c>
      <c r="B87" s="26" t="s">
        <v>131</v>
      </c>
      <c r="C87" s="27" t="s">
        <v>134</v>
      </c>
      <c r="D87" s="22" t="s">
        <v>22</v>
      </c>
      <c r="E87" s="39">
        <v>10</v>
      </c>
      <c r="F87" s="23">
        <v>1832.36</v>
      </c>
      <c r="G87" s="24">
        <f t="shared" si="10"/>
        <v>18323.599999999999</v>
      </c>
      <c r="H87" s="16"/>
      <c r="I87" s="17">
        <f t="shared" si="4"/>
        <v>0</v>
      </c>
      <c r="J87" s="16">
        <v>6</v>
      </c>
      <c r="K87" s="17">
        <f t="shared" si="9"/>
        <v>10994.16</v>
      </c>
      <c r="L87" s="28">
        <v>6</v>
      </c>
      <c r="M87" s="17">
        <f t="shared" si="8"/>
        <v>10994.16</v>
      </c>
    </row>
    <row r="88" spans="1:13" s="75" customFormat="1" ht="40.5" x14ac:dyDescent="0.2">
      <c r="A88" s="25">
        <f t="shared" si="11"/>
        <v>47</v>
      </c>
      <c r="B88" s="26" t="s">
        <v>135</v>
      </c>
      <c r="C88" s="27" t="s">
        <v>136</v>
      </c>
      <c r="D88" s="22" t="s">
        <v>22</v>
      </c>
      <c r="E88" s="39">
        <v>2</v>
      </c>
      <c r="F88" s="23">
        <v>2692.45</v>
      </c>
      <c r="G88" s="24">
        <f t="shared" si="10"/>
        <v>5384.9</v>
      </c>
      <c r="H88" s="16"/>
      <c r="I88" s="17">
        <f t="shared" si="4"/>
        <v>0</v>
      </c>
      <c r="J88" s="16">
        <v>2</v>
      </c>
      <c r="K88" s="17">
        <f t="shared" si="9"/>
        <v>5384.9</v>
      </c>
      <c r="L88" s="28">
        <v>2</v>
      </c>
      <c r="M88" s="17">
        <f t="shared" si="8"/>
        <v>5384.9</v>
      </c>
    </row>
    <row r="89" spans="1:13" s="75" customFormat="1" ht="40.5" x14ac:dyDescent="0.2">
      <c r="A89" s="25">
        <f t="shared" si="11"/>
        <v>48</v>
      </c>
      <c r="B89" s="26" t="s">
        <v>137</v>
      </c>
      <c r="C89" s="27" t="s">
        <v>138</v>
      </c>
      <c r="D89" s="22" t="s">
        <v>22</v>
      </c>
      <c r="E89" s="39">
        <v>6</v>
      </c>
      <c r="F89" s="23">
        <v>94272.960000000006</v>
      </c>
      <c r="G89" s="24">
        <f t="shared" si="10"/>
        <v>565637.76</v>
      </c>
      <c r="H89" s="16"/>
      <c r="I89" s="17">
        <f t="shared" si="4"/>
        <v>0</v>
      </c>
      <c r="J89" s="16">
        <v>4</v>
      </c>
      <c r="K89" s="17">
        <f t="shared" si="9"/>
        <v>377091.84000000003</v>
      </c>
      <c r="L89" s="28">
        <v>4</v>
      </c>
      <c r="M89" s="17">
        <f t="shared" si="8"/>
        <v>377091.84000000003</v>
      </c>
    </row>
    <row r="90" spans="1:13" s="75" customFormat="1" ht="54" x14ac:dyDescent="0.2">
      <c r="A90" s="25">
        <f t="shared" si="11"/>
        <v>49</v>
      </c>
      <c r="B90" s="26" t="s">
        <v>139</v>
      </c>
      <c r="C90" s="27" t="s">
        <v>140</v>
      </c>
      <c r="D90" s="22" t="s">
        <v>22</v>
      </c>
      <c r="E90" s="39">
        <v>2</v>
      </c>
      <c r="F90" s="23">
        <v>234778.36</v>
      </c>
      <c r="G90" s="24">
        <f t="shared" si="10"/>
        <v>469556.72</v>
      </c>
      <c r="H90" s="16"/>
      <c r="I90" s="17">
        <f t="shared" si="4"/>
        <v>0</v>
      </c>
      <c r="J90" s="16"/>
      <c r="K90" s="17">
        <f t="shared" si="9"/>
        <v>0</v>
      </c>
      <c r="L90" s="28">
        <v>0</v>
      </c>
      <c r="M90" s="17">
        <f t="shared" si="8"/>
        <v>0</v>
      </c>
    </row>
    <row r="91" spans="1:13" s="75" customFormat="1" x14ac:dyDescent="0.2">
      <c r="A91" s="25"/>
      <c r="B91" s="32"/>
      <c r="C91" s="27"/>
      <c r="D91" s="29" t="s">
        <v>17</v>
      </c>
      <c r="F91" s="79"/>
      <c r="G91" s="30">
        <f>SUM(G82:G90)</f>
        <v>1104129.98</v>
      </c>
      <c r="H91" s="16"/>
      <c r="I91" s="17">
        <f t="shared" si="4"/>
        <v>0</v>
      </c>
      <c r="J91" s="16"/>
      <c r="K91" s="17"/>
      <c r="L91" s="28">
        <v>0</v>
      </c>
      <c r="M91" s="17">
        <f t="shared" si="8"/>
        <v>0</v>
      </c>
    </row>
    <row r="92" spans="1:13" s="75" customFormat="1" x14ac:dyDescent="0.2">
      <c r="A92" s="76"/>
      <c r="B92" s="80"/>
      <c r="C92" s="78" t="s">
        <v>141</v>
      </c>
      <c r="D92" s="22"/>
      <c r="E92" s="39"/>
      <c r="F92" s="23"/>
      <c r="G92" s="24"/>
      <c r="H92" s="16"/>
      <c r="I92" s="17">
        <f t="shared" si="4"/>
        <v>0</v>
      </c>
      <c r="J92" s="16"/>
      <c r="K92" s="17">
        <f t="shared" ref="K92:K97" si="12">ROUND((J92*$F92),2)</f>
        <v>0</v>
      </c>
      <c r="L92" s="28">
        <v>0</v>
      </c>
      <c r="M92" s="17">
        <f t="shared" si="8"/>
        <v>0</v>
      </c>
    </row>
    <row r="93" spans="1:13" s="75" customFormat="1" ht="40.5" x14ac:dyDescent="0.2">
      <c r="A93" s="25">
        <f>A90+1</f>
        <v>50</v>
      </c>
      <c r="B93" s="26" t="s">
        <v>142</v>
      </c>
      <c r="C93" s="27" t="s">
        <v>143</v>
      </c>
      <c r="D93" s="22" t="s">
        <v>22</v>
      </c>
      <c r="E93" s="39">
        <v>8</v>
      </c>
      <c r="F93" s="23">
        <v>1314.68</v>
      </c>
      <c r="G93" s="24">
        <f t="shared" si="10"/>
        <v>10517.44</v>
      </c>
      <c r="H93" s="16"/>
      <c r="I93" s="17">
        <f t="shared" si="4"/>
        <v>0</v>
      </c>
      <c r="J93" s="16">
        <v>2</v>
      </c>
      <c r="K93" s="17">
        <f t="shared" si="12"/>
        <v>2629.36</v>
      </c>
      <c r="L93" s="28">
        <v>2</v>
      </c>
      <c r="M93" s="17">
        <f t="shared" si="8"/>
        <v>2629.36</v>
      </c>
    </row>
    <row r="94" spans="1:13" s="75" customFormat="1" ht="40.5" x14ac:dyDescent="0.2">
      <c r="A94" s="25">
        <f>A93+1</f>
        <v>51</v>
      </c>
      <c r="B94" s="26" t="s">
        <v>144</v>
      </c>
      <c r="C94" s="27" t="s">
        <v>145</v>
      </c>
      <c r="D94" s="22" t="s">
        <v>22</v>
      </c>
      <c r="E94" s="39">
        <v>200</v>
      </c>
      <c r="F94" s="23">
        <v>45.29</v>
      </c>
      <c r="G94" s="24">
        <f t="shared" si="10"/>
        <v>9058</v>
      </c>
      <c r="H94" s="16"/>
      <c r="I94" s="17">
        <f t="shared" si="4"/>
        <v>0</v>
      </c>
      <c r="J94" s="16">
        <v>146</v>
      </c>
      <c r="K94" s="17">
        <f t="shared" si="12"/>
        <v>6612.34</v>
      </c>
      <c r="L94" s="28">
        <v>146</v>
      </c>
      <c r="M94" s="17">
        <f t="shared" si="8"/>
        <v>6612.34</v>
      </c>
    </row>
    <row r="95" spans="1:13" s="75" customFormat="1" ht="40.5" x14ac:dyDescent="0.2">
      <c r="A95" s="25">
        <f>A94+1</f>
        <v>52</v>
      </c>
      <c r="B95" s="26" t="s">
        <v>146</v>
      </c>
      <c r="C95" s="27" t="s">
        <v>147</v>
      </c>
      <c r="D95" s="22" t="s">
        <v>22</v>
      </c>
      <c r="E95" s="39">
        <v>150</v>
      </c>
      <c r="F95" s="23">
        <v>40.090000000000003</v>
      </c>
      <c r="G95" s="24">
        <f t="shared" si="10"/>
        <v>6013.5000000000009</v>
      </c>
      <c r="H95" s="16"/>
      <c r="I95" s="17">
        <f t="shared" si="4"/>
        <v>0</v>
      </c>
      <c r="J95" s="16">
        <v>0</v>
      </c>
      <c r="K95" s="17">
        <f t="shared" si="12"/>
        <v>0</v>
      </c>
      <c r="L95" s="28">
        <v>0</v>
      </c>
      <c r="M95" s="17">
        <f t="shared" si="8"/>
        <v>0</v>
      </c>
    </row>
    <row r="96" spans="1:13" s="75" customFormat="1" ht="27" x14ac:dyDescent="0.2">
      <c r="A96" s="25">
        <f>A95+1</f>
        <v>53</v>
      </c>
      <c r="B96" s="26" t="s">
        <v>148</v>
      </c>
      <c r="C96" s="27" t="s">
        <v>149</v>
      </c>
      <c r="D96" s="22" t="s">
        <v>22</v>
      </c>
      <c r="E96" s="39">
        <v>30</v>
      </c>
      <c r="F96" s="23">
        <v>3679.57</v>
      </c>
      <c r="G96" s="24">
        <f t="shared" si="10"/>
        <v>110387.1</v>
      </c>
      <c r="H96" s="16"/>
      <c r="I96" s="17">
        <f t="shared" ref="I96:I159" si="13">ROUND((H96*$F96),2)</f>
        <v>0</v>
      </c>
      <c r="J96" s="16">
        <v>0</v>
      </c>
      <c r="K96" s="17">
        <f t="shared" si="12"/>
        <v>0</v>
      </c>
      <c r="L96" s="28">
        <v>0</v>
      </c>
      <c r="M96" s="17">
        <f t="shared" si="8"/>
        <v>0</v>
      </c>
    </row>
    <row r="97" spans="1:13" s="75" customFormat="1" ht="40.5" x14ac:dyDescent="0.2">
      <c r="A97" s="25">
        <f>A96+1</f>
        <v>54</v>
      </c>
      <c r="B97" s="26" t="s">
        <v>150</v>
      </c>
      <c r="C97" s="27" t="s">
        <v>151</v>
      </c>
      <c r="D97" s="22" t="s">
        <v>22</v>
      </c>
      <c r="E97" s="39">
        <v>100</v>
      </c>
      <c r="F97" s="23">
        <v>167.46</v>
      </c>
      <c r="G97" s="24">
        <f t="shared" si="10"/>
        <v>16746</v>
      </c>
      <c r="H97" s="16"/>
      <c r="I97" s="17">
        <f t="shared" si="13"/>
        <v>0</v>
      </c>
      <c r="J97" s="16">
        <v>600</v>
      </c>
      <c r="K97" s="17">
        <f t="shared" si="12"/>
        <v>100476</v>
      </c>
      <c r="L97" s="28">
        <v>600</v>
      </c>
      <c r="M97" s="17">
        <f t="shared" si="8"/>
        <v>100476</v>
      </c>
    </row>
    <row r="98" spans="1:13" s="75" customFormat="1" x14ac:dyDescent="0.2">
      <c r="A98" s="25"/>
      <c r="B98" s="32"/>
      <c r="C98" s="27"/>
      <c r="D98" s="29" t="s">
        <v>17</v>
      </c>
      <c r="F98" s="79"/>
      <c r="G98" s="30">
        <f>SUM(G93:G97)</f>
        <v>152722.04</v>
      </c>
      <c r="H98" s="16"/>
      <c r="I98" s="17">
        <f t="shared" si="13"/>
        <v>0</v>
      </c>
      <c r="J98" s="16"/>
      <c r="K98" s="17"/>
      <c r="L98" s="28">
        <v>0</v>
      </c>
      <c r="M98" s="17">
        <f t="shared" si="8"/>
        <v>0</v>
      </c>
    </row>
    <row r="99" spans="1:13" s="75" customFormat="1" x14ac:dyDescent="0.2">
      <c r="A99" s="76"/>
      <c r="B99" s="80"/>
      <c r="C99" s="78" t="s">
        <v>152</v>
      </c>
      <c r="D99" s="22"/>
      <c r="E99" s="39"/>
      <c r="F99" s="23"/>
      <c r="G99" s="24"/>
      <c r="H99" s="16"/>
      <c r="I99" s="17">
        <f t="shared" si="13"/>
        <v>0</v>
      </c>
      <c r="J99" s="16"/>
      <c r="K99" s="17">
        <f>ROUND((J99*$F99),2)</f>
        <v>0</v>
      </c>
      <c r="L99" s="28">
        <v>0</v>
      </c>
      <c r="M99" s="17">
        <f t="shared" si="8"/>
        <v>0</v>
      </c>
    </row>
    <row r="100" spans="1:13" s="75" customFormat="1" ht="54" x14ac:dyDescent="0.2">
      <c r="A100" s="25">
        <f>A97+1</f>
        <v>55</v>
      </c>
      <c r="B100" s="26" t="s">
        <v>153</v>
      </c>
      <c r="C100" s="27" t="s">
        <v>154</v>
      </c>
      <c r="D100" s="22" t="s">
        <v>83</v>
      </c>
      <c r="E100" s="39">
        <v>300</v>
      </c>
      <c r="F100" s="23">
        <v>180.35</v>
      </c>
      <c r="G100" s="24">
        <f t="shared" si="10"/>
        <v>54105</v>
      </c>
      <c r="H100" s="16"/>
      <c r="I100" s="17">
        <f t="shared" si="13"/>
        <v>0</v>
      </c>
      <c r="J100" s="16">
        <v>1188.68</v>
      </c>
      <c r="K100" s="17">
        <f>ROUND((J100*$F100),2)</f>
        <v>214378.44</v>
      </c>
      <c r="L100" s="28">
        <v>1188.68</v>
      </c>
      <c r="M100" s="17">
        <f t="shared" si="8"/>
        <v>214378.44</v>
      </c>
    </row>
    <row r="101" spans="1:13" s="75" customFormat="1" ht="40.5" x14ac:dyDescent="0.2">
      <c r="A101" s="25">
        <f>A100+1</f>
        <v>56</v>
      </c>
      <c r="B101" s="26" t="s">
        <v>155</v>
      </c>
      <c r="C101" s="27" t="s">
        <v>156</v>
      </c>
      <c r="D101" s="22" t="s">
        <v>43</v>
      </c>
      <c r="E101" s="39">
        <v>900</v>
      </c>
      <c r="F101" s="23">
        <v>48.76</v>
      </c>
      <c r="G101" s="24">
        <f t="shared" si="10"/>
        <v>43884</v>
      </c>
      <c r="H101" s="16"/>
      <c r="I101" s="17">
        <f t="shared" si="13"/>
        <v>0</v>
      </c>
      <c r="J101" s="16">
        <v>4844.8</v>
      </c>
      <c r="K101" s="17">
        <f>ROUND((J101*$F101),2)</f>
        <v>236232.45</v>
      </c>
      <c r="L101" s="28">
        <v>4844.8</v>
      </c>
      <c r="M101" s="17">
        <f t="shared" si="8"/>
        <v>236232.45</v>
      </c>
    </row>
    <row r="102" spans="1:13" s="75" customFormat="1" ht="40.5" x14ac:dyDescent="0.2">
      <c r="A102" s="25">
        <f>A101+1</f>
        <v>57</v>
      </c>
      <c r="B102" s="26" t="s">
        <v>157</v>
      </c>
      <c r="C102" s="27" t="s">
        <v>158</v>
      </c>
      <c r="D102" s="22" t="s">
        <v>43</v>
      </c>
      <c r="E102" s="39">
        <v>2800</v>
      </c>
      <c r="F102" s="23">
        <v>12.98</v>
      </c>
      <c r="G102" s="24">
        <f t="shared" si="10"/>
        <v>36344</v>
      </c>
      <c r="H102" s="16"/>
      <c r="I102" s="17">
        <f t="shared" si="13"/>
        <v>0</v>
      </c>
      <c r="J102" s="16">
        <v>3512.9</v>
      </c>
      <c r="K102" s="17">
        <f>ROUND((J102*$F102),2)</f>
        <v>45597.440000000002</v>
      </c>
      <c r="L102" s="28">
        <v>3512.9</v>
      </c>
      <c r="M102" s="17">
        <f t="shared" si="8"/>
        <v>45597.440000000002</v>
      </c>
    </row>
    <row r="103" spans="1:13" s="75" customFormat="1" x14ac:dyDescent="0.2">
      <c r="A103" s="25"/>
      <c r="B103" s="32"/>
      <c r="C103" s="27"/>
      <c r="D103" s="29" t="s">
        <v>17</v>
      </c>
      <c r="F103" s="79"/>
      <c r="G103" s="30">
        <f>SUM(G100:G102)</f>
        <v>134333</v>
      </c>
      <c r="H103" s="16"/>
      <c r="I103" s="17">
        <f t="shared" si="13"/>
        <v>0</v>
      </c>
      <c r="J103" s="16"/>
      <c r="K103" s="17"/>
      <c r="L103" s="28">
        <v>0</v>
      </c>
      <c r="M103" s="17">
        <f t="shared" si="8"/>
        <v>0</v>
      </c>
    </row>
    <row r="104" spans="1:13" s="75" customFormat="1" x14ac:dyDescent="0.2">
      <c r="A104" s="76"/>
      <c r="B104" s="80"/>
      <c r="C104" s="78" t="s">
        <v>159</v>
      </c>
      <c r="D104" s="22"/>
      <c r="E104" s="39"/>
      <c r="F104" s="23"/>
      <c r="G104" s="24"/>
      <c r="H104" s="16"/>
      <c r="I104" s="17">
        <f t="shared" si="13"/>
        <v>0</v>
      </c>
      <c r="J104" s="16"/>
      <c r="K104" s="17">
        <f t="shared" ref="K104:K118" si="14">ROUND((J104*$F104),2)</f>
        <v>0</v>
      </c>
      <c r="L104" s="28">
        <v>0</v>
      </c>
      <c r="M104" s="17">
        <f t="shared" si="8"/>
        <v>0</v>
      </c>
    </row>
    <row r="105" spans="1:13" s="75" customFormat="1" x14ac:dyDescent="0.2">
      <c r="A105" s="76"/>
      <c r="B105" s="80"/>
      <c r="C105" s="78" t="s">
        <v>160</v>
      </c>
      <c r="D105" s="22"/>
      <c r="E105" s="39"/>
      <c r="F105" s="23"/>
      <c r="G105" s="24"/>
      <c r="H105" s="16"/>
      <c r="I105" s="17">
        <f t="shared" si="13"/>
        <v>0</v>
      </c>
      <c r="J105" s="16"/>
      <c r="K105" s="17">
        <f t="shared" si="14"/>
        <v>0</v>
      </c>
      <c r="L105" s="28">
        <v>0</v>
      </c>
      <c r="M105" s="17">
        <f t="shared" si="8"/>
        <v>0</v>
      </c>
    </row>
    <row r="106" spans="1:13" s="75" customFormat="1" ht="40.5" x14ac:dyDescent="0.2">
      <c r="A106" s="25">
        <f>A102+1</f>
        <v>58</v>
      </c>
      <c r="B106" s="32" t="s">
        <v>161</v>
      </c>
      <c r="C106" s="27" t="s">
        <v>162</v>
      </c>
      <c r="D106" s="22" t="s">
        <v>22</v>
      </c>
      <c r="E106" s="39">
        <v>1</v>
      </c>
      <c r="F106" s="23">
        <v>4112.71</v>
      </c>
      <c r="G106" s="24">
        <f t="shared" si="10"/>
        <v>4112.71</v>
      </c>
      <c r="H106" s="16"/>
      <c r="I106" s="17">
        <f t="shared" si="13"/>
        <v>0</v>
      </c>
      <c r="J106" s="16">
        <v>1</v>
      </c>
      <c r="K106" s="17">
        <f t="shared" si="14"/>
        <v>4112.71</v>
      </c>
      <c r="L106" s="28">
        <v>1</v>
      </c>
      <c r="M106" s="17">
        <f t="shared" si="8"/>
        <v>4112.71</v>
      </c>
    </row>
    <row r="107" spans="1:13" s="75" customFormat="1" ht="40.5" x14ac:dyDescent="0.2">
      <c r="A107" s="25">
        <f>A106+1</f>
        <v>59</v>
      </c>
      <c r="B107" s="32" t="s">
        <v>161</v>
      </c>
      <c r="C107" s="27" t="s">
        <v>163</v>
      </c>
      <c r="D107" s="22" t="s">
        <v>43</v>
      </c>
      <c r="E107" s="39">
        <v>16</v>
      </c>
      <c r="F107" s="23">
        <v>138.08000000000001</v>
      </c>
      <c r="G107" s="24">
        <f t="shared" si="10"/>
        <v>2209.2800000000002</v>
      </c>
      <c r="H107" s="16"/>
      <c r="I107" s="17">
        <f t="shared" si="13"/>
        <v>0</v>
      </c>
      <c r="J107" s="16">
        <v>40</v>
      </c>
      <c r="K107" s="17">
        <f t="shared" si="14"/>
        <v>5523.2</v>
      </c>
      <c r="L107" s="28">
        <v>40</v>
      </c>
      <c r="M107" s="17">
        <f t="shared" si="8"/>
        <v>5523.2</v>
      </c>
    </row>
    <row r="108" spans="1:13" s="75" customFormat="1" ht="40.5" x14ac:dyDescent="0.2">
      <c r="A108" s="25">
        <f t="shared" ref="A108:A118" si="15">A107+1</f>
        <v>60</v>
      </c>
      <c r="B108" s="32" t="s">
        <v>161</v>
      </c>
      <c r="C108" s="27" t="s">
        <v>164</v>
      </c>
      <c r="D108" s="22" t="s">
        <v>43</v>
      </c>
      <c r="E108" s="39">
        <v>696</v>
      </c>
      <c r="F108" s="23">
        <v>84.86</v>
      </c>
      <c r="G108" s="24">
        <f t="shared" si="10"/>
        <v>59062.559999999998</v>
      </c>
      <c r="H108" s="16"/>
      <c r="I108" s="17">
        <f t="shared" si="13"/>
        <v>0</v>
      </c>
      <c r="J108" s="16">
        <v>650.4</v>
      </c>
      <c r="K108" s="17">
        <f t="shared" si="14"/>
        <v>55192.94</v>
      </c>
      <c r="L108" s="28">
        <v>650.4</v>
      </c>
      <c r="M108" s="17">
        <f t="shared" si="8"/>
        <v>55192.94</v>
      </c>
    </row>
    <row r="109" spans="1:13" s="75" customFormat="1" ht="40.5" x14ac:dyDescent="0.2">
      <c r="A109" s="25">
        <f t="shared" si="15"/>
        <v>61</v>
      </c>
      <c r="B109" s="32" t="s">
        <v>161</v>
      </c>
      <c r="C109" s="27" t="s">
        <v>165</v>
      </c>
      <c r="D109" s="22" t="s">
        <v>43</v>
      </c>
      <c r="E109" s="39">
        <v>265</v>
      </c>
      <c r="F109" s="23">
        <v>291.22000000000003</v>
      </c>
      <c r="G109" s="24">
        <f t="shared" si="10"/>
        <v>77173.3</v>
      </c>
      <c r="H109" s="16"/>
      <c r="I109" s="17">
        <f t="shared" si="13"/>
        <v>0</v>
      </c>
      <c r="J109" s="16">
        <v>249</v>
      </c>
      <c r="K109" s="17">
        <f t="shared" si="14"/>
        <v>72513.78</v>
      </c>
      <c r="L109" s="28">
        <v>249</v>
      </c>
      <c r="M109" s="17">
        <f t="shared" si="8"/>
        <v>72513.78</v>
      </c>
    </row>
    <row r="110" spans="1:13" s="75" customFormat="1" ht="40.5" x14ac:dyDescent="0.2">
      <c r="A110" s="25">
        <f t="shared" si="15"/>
        <v>62</v>
      </c>
      <c r="B110" s="32" t="s">
        <v>161</v>
      </c>
      <c r="C110" s="27" t="s">
        <v>166</v>
      </c>
      <c r="D110" s="22" t="s">
        <v>43</v>
      </c>
      <c r="E110" s="39">
        <v>100</v>
      </c>
      <c r="F110" s="23">
        <v>161.63</v>
      </c>
      <c r="G110" s="24">
        <f t="shared" si="10"/>
        <v>16163</v>
      </c>
      <c r="H110" s="16"/>
      <c r="I110" s="17">
        <f t="shared" si="13"/>
        <v>0</v>
      </c>
      <c r="J110" s="16">
        <v>25</v>
      </c>
      <c r="K110" s="17">
        <f t="shared" si="14"/>
        <v>4040.75</v>
      </c>
      <c r="L110" s="28">
        <v>25</v>
      </c>
      <c r="M110" s="17">
        <f t="shared" si="8"/>
        <v>4040.75</v>
      </c>
    </row>
    <row r="111" spans="1:13" s="75" customFormat="1" ht="94.5" x14ac:dyDescent="0.2">
      <c r="A111" s="25">
        <f t="shared" si="15"/>
        <v>63</v>
      </c>
      <c r="B111" s="32" t="s">
        <v>167</v>
      </c>
      <c r="C111" s="27" t="s">
        <v>168</v>
      </c>
      <c r="D111" s="22" t="s">
        <v>22</v>
      </c>
      <c r="E111" s="39">
        <v>13</v>
      </c>
      <c r="F111" s="23">
        <v>4580.43</v>
      </c>
      <c r="G111" s="24">
        <f t="shared" si="10"/>
        <v>59545.590000000004</v>
      </c>
      <c r="H111" s="16"/>
      <c r="I111" s="17">
        <f t="shared" si="13"/>
        <v>0</v>
      </c>
      <c r="J111" s="16">
        <v>13</v>
      </c>
      <c r="K111" s="17">
        <f t="shared" si="14"/>
        <v>59545.59</v>
      </c>
      <c r="L111" s="28">
        <v>13</v>
      </c>
      <c r="M111" s="17">
        <f t="shared" si="8"/>
        <v>59545.59</v>
      </c>
    </row>
    <row r="112" spans="1:13" s="75" customFormat="1" ht="54" x14ac:dyDescent="0.2">
      <c r="A112" s="25">
        <f t="shared" si="15"/>
        <v>64</v>
      </c>
      <c r="B112" s="32" t="s">
        <v>161</v>
      </c>
      <c r="C112" s="27" t="s">
        <v>169</v>
      </c>
      <c r="D112" s="22" t="s">
        <v>22</v>
      </c>
      <c r="E112" s="39">
        <v>13</v>
      </c>
      <c r="F112" s="23">
        <v>13489.08</v>
      </c>
      <c r="G112" s="24">
        <f t="shared" si="10"/>
        <v>175358.04</v>
      </c>
      <c r="H112" s="16"/>
      <c r="I112" s="17">
        <f t="shared" si="13"/>
        <v>0</v>
      </c>
      <c r="J112" s="16">
        <v>13</v>
      </c>
      <c r="K112" s="17">
        <f t="shared" si="14"/>
        <v>175358.04</v>
      </c>
      <c r="L112" s="28">
        <v>13</v>
      </c>
      <c r="M112" s="17">
        <f t="shared" si="8"/>
        <v>175358.04</v>
      </c>
    </row>
    <row r="113" spans="1:13" s="75" customFormat="1" ht="67.5" x14ac:dyDescent="0.2">
      <c r="A113" s="25">
        <f t="shared" si="15"/>
        <v>65</v>
      </c>
      <c r="B113" s="32" t="s">
        <v>161</v>
      </c>
      <c r="C113" s="27" t="s">
        <v>170</v>
      </c>
      <c r="D113" s="22" t="s">
        <v>22</v>
      </c>
      <c r="E113" s="39">
        <v>4</v>
      </c>
      <c r="F113" s="23">
        <v>15375.88</v>
      </c>
      <c r="G113" s="24">
        <f t="shared" si="10"/>
        <v>61503.519999999997</v>
      </c>
      <c r="H113" s="16"/>
      <c r="I113" s="17">
        <f t="shared" si="13"/>
        <v>0</v>
      </c>
      <c r="J113" s="16">
        <v>4</v>
      </c>
      <c r="K113" s="17">
        <f t="shared" si="14"/>
        <v>61503.519999999997</v>
      </c>
      <c r="L113" s="28">
        <v>4</v>
      </c>
      <c r="M113" s="17">
        <f t="shared" si="8"/>
        <v>61503.519999999997</v>
      </c>
    </row>
    <row r="114" spans="1:13" s="75" customFormat="1" ht="40.5" x14ac:dyDescent="0.2">
      <c r="A114" s="25">
        <f t="shared" si="15"/>
        <v>66</v>
      </c>
      <c r="B114" s="32" t="s">
        <v>161</v>
      </c>
      <c r="C114" s="27" t="s">
        <v>171</v>
      </c>
      <c r="D114" s="22" t="s">
        <v>22</v>
      </c>
      <c r="E114" s="39">
        <v>7</v>
      </c>
      <c r="F114" s="23">
        <v>2510.59</v>
      </c>
      <c r="G114" s="24">
        <f t="shared" si="10"/>
        <v>17574.13</v>
      </c>
      <c r="H114" s="16"/>
      <c r="I114" s="17">
        <f t="shared" si="13"/>
        <v>0</v>
      </c>
      <c r="J114" s="16">
        <v>7</v>
      </c>
      <c r="K114" s="17">
        <f t="shared" si="14"/>
        <v>17574.13</v>
      </c>
      <c r="L114" s="28">
        <v>7</v>
      </c>
      <c r="M114" s="17">
        <f t="shared" si="8"/>
        <v>17574.13</v>
      </c>
    </row>
    <row r="115" spans="1:13" s="75" customFormat="1" ht="54" x14ac:dyDescent="0.2">
      <c r="A115" s="25">
        <f t="shared" si="15"/>
        <v>67</v>
      </c>
      <c r="B115" s="32" t="s">
        <v>161</v>
      </c>
      <c r="C115" s="27" t="s">
        <v>172</v>
      </c>
      <c r="D115" s="22" t="s">
        <v>22</v>
      </c>
      <c r="E115" s="39">
        <v>17</v>
      </c>
      <c r="F115" s="23">
        <v>2589.4499999999998</v>
      </c>
      <c r="G115" s="24">
        <f t="shared" si="10"/>
        <v>44020.649999999994</v>
      </c>
      <c r="H115" s="16"/>
      <c r="I115" s="17">
        <f t="shared" si="13"/>
        <v>0</v>
      </c>
      <c r="J115" s="16">
        <v>9</v>
      </c>
      <c r="K115" s="17">
        <f t="shared" si="14"/>
        <v>23305.05</v>
      </c>
      <c r="L115" s="28">
        <v>9</v>
      </c>
      <c r="M115" s="17">
        <f t="shared" si="8"/>
        <v>23305.05</v>
      </c>
    </row>
    <row r="116" spans="1:13" s="75" customFormat="1" x14ac:dyDescent="0.2">
      <c r="A116" s="25">
        <f t="shared" si="15"/>
        <v>68</v>
      </c>
      <c r="B116" s="33" t="s">
        <v>173</v>
      </c>
      <c r="C116" s="27" t="s">
        <v>174</v>
      </c>
      <c r="D116" s="22" t="s">
        <v>43</v>
      </c>
      <c r="E116" s="39">
        <v>654</v>
      </c>
      <c r="F116" s="23">
        <v>33.51</v>
      </c>
      <c r="G116" s="24">
        <f t="shared" si="10"/>
        <v>21915.539999999997</v>
      </c>
      <c r="H116" s="16"/>
      <c r="I116" s="17">
        <f t="shared" si="13"/>
        <v>0</v>
      </c>
      <c r="J116" s="16">
        <v>286.39999999999998</v>
      </c>
      <c r="K116" s="17">
        <f t="shared" si="14"/>
        <v>9597.26</v>
      </c>
      <c r="L116" s="28">
        <v>286.39999999999998</v>
      </c>
      <c r="M116" s="17">
        <f t="shared" si="8"/>
        <v>9597.26</v>
      </c>
    </row>
    <row r="117" spans="1:13" s="75" customFormat="1" x14ac:dyDescent="0.2">
      <c r="A117" s="25">
        <f t="shared" si="15"/>
        <v>69</v>
      </c>
      <c r="B117" s="34" t="s">
        <v>175</v>
      </c>
      <c r="C117" s="27" t="s">
        <v>176</v>
      </c>
      <c r="D117" s="22" t="s">
        <v>22</v>
      </c>
      <c r="E117" s="39">
        <v>1</v>
      </c>
      <c r="F117" s="23">
        <v>14912.38</v>
      </c>
      <c r="G117" s="24">
        <f t="shared" si="10"/>
        <v>14912.38</v>
      </c>
      <c r="H117" s="16"/>
      <c r="I117" s="17">
        <f t="shared" si="13"/>
        <v>0</v>
      </c>
      <c r="J117" s="16">
        <v>1</v>
      </c>
      <c r="K117" s="17">
        <f t="shared" si="14"/>
        <v>14912.38</v>
      </c>
      <c r="L117" s="28">
        <v>1</v>
      </c>
      <c r="M117" s="17">
        <f t="shared" si="8"/>
        <v>14912.38</v>
      </c>
    </row>
    <row r="118" spans="1:13" s="75" customFormat="1" ht="27" x14ac:dyDescent="0.2">
      <c r="A118" s="25">
        <f t="shared" si="15"/>
        <v>70</v>
      </c>
      <c r="B118" s="34" t="s">
        <v>175</v>
      </c>
      <c r="C118" s="27" t="s">
        <v>177</v>
      </c>
      <c r="D118" s="22" t="s">
        <v>22</v>
      </c>
      <c r="E118" s="39">
        <v>1</v>
      </c>
      <c r="F118" s="23">
        <v>35647.129999999997</v>
      </c>
      <c r="G118" s="24">
        <f t="shared" si="10"/>
        <v>35647.129999999997</v>
      </c>
      <c r="H118" s="16"/>
      <c r="I118" s="17">
        <f t="shared" si="13"/>
        <v>0</v>
      </c>
      <c r="J118" s="16">
        <v>1</v>
      </c>
      <c r="K118" s="17">
        <f t="shared" si="14"/>
        <v>35647.129999999997</v>
      </c>
      <c r="L118" s="28">
        <v>1</v>
      </c>
      <c r="M118" s="17">
        <f t="shared" si="8"/>
        <v>35647.129999999997</v>
      </c>
    </row>
    <row r="119" spans="1:13" s="75" customFormat="1" x14ac:dyDescent="0.2">
      <c r="A119" s="25"/>
      <c r="B119" s="32"/>
      <c r="C119" s="27"/>
      <c r="D119" s="29" t="s">
        <v>17</v>
      </c>
      <c r="F119" s="79"/>
      <c r="G119" s="30">
        <f>SUM(G106:G118)</f>
        <v>589197.83000000007</v>
      </c>
      <c r="H119" s="16"/>
      <c r="I119" s="17">
        <f t="shared" si="13"/>
        <v>0</v>
      </c>
      <c r="J119" s="16"/>
      <c r="K119" s="17"/>
      <c r="L119" s="28">
        <v>0</v>
      </c>
      <c r="M119" s="17">
        <f t="shared" si="8"/>
        <v>0</v>
      </c>
    </row>
    <row r="120" spans="1:13" s="75" customFormat="1" x14ac:dyDescent="0.2">
      <c r="A120" s="76"/>
      <c r="B120" s="80"/>
      <c r="C120" s="78" t="s">
        <v>178</v>
      </c>
      <c r="D120" s="22"/>
      <c r="E120" s="39"/>
      <c r="F120" s="23"/>
      <c r="G120" s="24"/>
      <c r="H120" s="16"/>
      <c r="I120" s="17">
        <f t="shared" si="13"/>
        <v>0</v>
      </c>
      <c r="J120" s="16"/>
      <c r="K120" s="17">
        <f>ROUND((J120*$F120),2)</f>
        <v>0</v>
      </c>
      <c r="L120" s="28">
        <v>0</v>
      </c>
      <c r="M120" s="17">
        <f t="shared" si="8"/>
        <v>0</v>
      </c>
    </row>
    <row r="121" spans="1:13" s="75" customFormat="1" ht="27" x14ac:dyDescent="0.2">
      <c r="A121" s="25">
        <f>A118+1</f>
        <v>71</v>
      </c>
      <c r="B121" s="26" t="s">
        <v>179</v>
      </c>
      <c r="C121" s="27" t="s">
        <v>180</v>
      </c>
      <c r="D121" s="22" t="s">
        <v>22</v>
      </c>
      <c r="E121" s="39">
        <v>12</v>
      </c>
      <c r="F121" s="23">
        <v>1344.32</v>
      </c>
      <c r="G121" s="24">
        <f t="shared" si="10"/>
        <v>16131.84</v>
      </c>
      <c r="H121" s="16"/>
      <c r="I121" s="17">
        <f t="shared" si="13"/>
        <v>0</v>
      </c>
      <c r="J121" s="16">
        <v>9</v>
      </c>
      <c r="K121" s="17">
        <f>ROUND((J121*$F121),2)</f>
        <v>12098.88</v>
      </c>
      <c r="L121" s="28">
        <v>9</v>
      </c>
      <c r="M121" s="17">
        <f t="shared" si="8"/>
        <v>12098.88</v>
      </c>
    </row>
    <row r="122" spans="1:13" s="75" customFormat="1" ht="27" x14ac:dyDescent="0.2">
      <c r="A122" s="25">
        <f>A121+1</f>
        <v>72</v>
      </c>
      <c r="B122" s="26" t="s">
        <v>181</v>
      </c>
      <c r="C122" s="27" t="s">
        <v>182</v>
      </c>
      <c r="D122" s="22" t="s">
        <v>22</v>
      </c>
      <c r="E122" s="39">
        <v>6</v>
      </c>
      <c r="F122" s="23">
        <v>5150.24</v>
      </c>
      <c r="G122" s="24">
        <f t="shared" si="10"/>
        <v>30901.439999999999</v>
      </c>
      <c r="H122" s="16"/>
      <c r="I122" s="17">
        <f t="shared" si="13"/>
        <v>0</v>
      </c>
      <c r="J122" s="16">
        <v>5</v>
      </c>
      <c r="K122" s="17">
        <f>ROUND((J122*$F122),2)</f>
        <v>25751.200000000001</v>
      </c>
      <c r="L122" s="28">
        <v>5</v>
      </c>
      <c r="M122" s="17">
        <f t="shared" si="8"/>
        <v>25751.200000000001</v>
      </c>
    </row>
    <row r="123" spans="1:13" s="75" customFormat="1" x14ac:dyDescent="0.2">
      <c r="A123" s="25"/>
      <c r="B123" s="32"/>
      <c r="C123" s="27"/>
      <c r="D123" s="29" t="s">
        <v>17</v>
      </c>
      <c r="F123" s="79"/>
      <c r="G123" s="30">
        <f>SUM(G121:G122)</f>
        <v>47033.279999999999</v>
      </c>
      <c r="H123" s="16"/>
      <c r="I123" s="17">
        <f t="shared" si="13"/>
        <v>0</v>
      </c>
      <c r="J123" s="16"/>
      <c r="K123" s="17"/>
      <c r="L123" s="28">
        <v>0</v>
      </c>
      <c r="M123" s="17">
        <f t="shared" si="8"/>
        <v>0</v>
      </c>
    </row>
    <row r="124" spans="1:13" s="75" customFormat="1" x14ac:dyDescent="0.2">
      <c r="A124" s="76"/>
      <c r="B124" s="80"/>
      <c r="C124" s="78" t="s">
        <v>183</v>
      </c>
      <c r="D124" s="22"/>
      <c r="E124" s="39"/>
      <c r="F124" s="23"/>
      <c r="G124" s="24"/>
      <c r="H124" s="16"/>
      <c r="I124" s="17">
        <f t="shared" si="13"/>
        <v>0</v>
      </c>
      <c r="J124" s="16"/>
      <c r="K124" s="17">
        <f t="shared" ref="K124:K153" si="16">ROUND((J124*$F124),2)</f>
        <v>0</v>
      </c>
      <c r="L124" s="28">
        <v>0</v>
      </c>
      <c r="M124" s="17">
        <f t="shared" si="8"/>
        <v>0</v>
      </c>
    </row>
    <row r="125" spans="1:13" s="75" customFormat="1" ht="27" x14ac:dyDescent="0.2">
      <c r="A125" s="25">
        <f>A122+1</f>
        <v>73</v>
      </c>
      <c r="B125" s="32" t="s">
        <v>161</v>
      </c>
      <c r="C125" s="27" t="s">
        <v>184</v>
      </c>
      <c r="D125" s="22" t="s">
        <v>22</v>
      </c>
      <c r="E125" s="39">
        <v>2</v>
      </c>
      <c r="F125" s="23">
        <v>11502.35</v>
      </c>
      <c r="G125" s="24">
        <f t="shared" si="10"/>
        <v>23004.7</v>
      </c>
      <c r="H125" s="16"/>
      <c r="I125" s="17">
        <f t="shared" si="13"/>
        <v>0</v>
      </c>
      <c r="J125" s="16">
        <v>2</v>
      </c>
      <c r="K125" s="17">
        <f t="shared" si="16"/>
        <v>23004.7</v>
      </c>
      <c r="L125" s="28">
        <v>2</v>
      </c>
      <c r="M125" s="17">
        <f t="shared" si="8"/>
        <v>23004.7</v>
      </c>
    </row>
    <row r="126" spans="1:13" s="75" customFormat="1" ht="27" x14ac:dyDescent="0.2">
      <c r="A126" s="25">
        <f>A125+1</f>
        <v>74</v>
      </c>
      <c r="B126" s="32" t="s">
        <v>161</v>
      </c>
      <c r="C126" s="27" t="s">
        <v>185</v>
      </c>
      <c r="D126" s="22" t="s">
        <v>22</v>
      </c>
      <c r="E126" s="39">
        <v>1</v>
      </c>
      <c r="F126" s="23">
        <v>11502.35</v>
      </c>
      <c r="G126" s="24">
        <f t="shared" si="10"/>
        <v>11502.35</v>
      </c>
      <c r="H126" s="16"/>
      <c r="I126" s="17">
        <f t="shared" si="13"/>
        <v>0</v>
      </c>
      <c r="J126" s="16">
        <v>1</v>
      </c>
      <c r="K126" s="17">
        <f t="shared" si="16"/>
        <v>11502.35</v>
      </c>
      <c r="L126" s="28">
        <v>1</v>
      </c>
      <c r="M126" s="17">
        <f t="shared" si="8"/>
        <v>11502.35</v>
      </c>
    </row>
    <row r="127" spans="1:13" s="75" customFormat="1" ht="27" x14ac:dyDescent="0.2">
      <c r="A127" s="25">
        <f t="shared" ref="A127:A153" si="17">A126+1</f>
        <v>75</v>
      </c>
      <c r="B127" s="32" t="s">
        <v>161</v>
      </c>
      <c r="C127" s="27" t="s">
        <v>186</v>
      </c>
      <c r="D127" s="22" t="s">
        <v>22</v>
      </c>
      <c r="E127" s="39">
        <v>3</v>
      </c>
      <c r="F127" s="23">
        <v>3685.06</v>
      </c>
      <c r="G127" s="24">
        <f t="shared" si="10"/>
        <v>11055.18</v>
      </c>
      <c r="H127" s="16"/>
      <c r="I127" s="17">
        <f t="shared" si="13"/>
        <v>0</v>
      </c>
      <c r="J127" s="16">
        <v>3</v>
      </c>
      <c r="K127" s="17">
        <f t="shared" si="16"/>
        <v>11055.18</v>
      </c>
      <c r="L127" s="28">
        <v>3</v>
      </c>
      <c r="M127" s="17">
        <f t="shared" si="8"/>
        <v>11055.18</v>
      </c>
    </row>
    <row r="128" spans="1:13" s="75" customFormat="1" ht="27" x14ac:dyDescent="0.2">
      <c r="A128" s="25">
        <f t="shared" si="17"/>
        <v>76</v>
      </c>
      <c r="B128" s="32" t="s">
        <v>161</v>
      </c>
      <c r="C128" s="27" t="s">
        <v>187</v>
      </c>
      <c r="D128" s="22" t="s">
        <v>22</v>
      </c>
      <c r="E128" s="39">
        <v>3</v>
      </c>
      <c r="F128" s="23">
        <v>1960.98</v>
      </c>
      <c r="G128" s="24">
        <f t="shared" si="10"/>
        <v>5882.9400000000005</v>
      </c>
      <c r="H128" s="16"/>
      <c r="I128" s="17">
        <f t="shared" si="13"/>
        <v>0</v>
      </c>
      <c r="J128" s="16">
        <v>3</v>
      </c>
      <c r="K128" s="17">
        <f t="shared" si="16"/>
        <v>5882.94</v>
      </c>
      <c r="L128" s="28">
        <v>3</v>
      </c>
      <c r="M128" s="17">
        <f t="shared" si="8"/>
        <v>5882.94</v>
      </c>
    </row>
    <row r="129" spans="1:13" s="75" customFormat="1" ht="27" x14ac:dyDescent="0.2">
      <c r="A129" s="25">
        <f t="shared" si="17"/>
        <v>77</v>
      </c>
      <c r="B129" s="32" t="s">
        <v>161</v>
      </c>
      <c r="C129" s="27" t="s">
        <v>188</v>
      </c>
      <c r="D129" s="22" t="s">
        <v>22</v>
      </c>
      <c r="E129" s="39">
        <v>2</v>
      </c>
      <c r="F129" s="23">
        <v>57214.26</v>
      </c>
      <c r="G129" s="24">
        <f t="shared" si="10"/>
        <v>114428.52</v>
      </c>
      <c r="H129" s="16"/>
      <c r="I129" s="17">
        <f t="shared" si="13"/>
        <v>0</v>
      </c>
      <c r="J129" s="16">
        <v>2</v>
      </c>
      <c r="K129" s="17">
        <f t="shared" si="16"/>
        <v>114428.52</v>
      </c>
      <c r="L129" s="28">
        <v>2</v>
      </c>
      <c r="M129" s="17">
        <f t="shared" si="8"/>
        <v>114428.52</v>
      </c>
    </row>
    <row r="130" spans="1:13" s="75" customFormat="1" ht="27" x14ac:dyDescent="0.2">
      <c r="A130" s="25">
        <f t="shared" si="17"/>
        <v>78</v>
      </c>
      <c r="B130" s="32" t="s">
        <v>161</v>
      </c>
      <c r="C130" s="27" t="s">
        <v>189</v>
      </c>
      <c r="D130" s="22" t="s">
        <v>22</v>
      </c>
      <c r="E130" s="39">
        <v>1</v>
      </c>
      <c r="F130" s="23">
        <v>28819</v>
      </c>
      <c r="G130" s="24">
        <f t="shared" si="10"/>
        <v>28819</v>
      </c>
      <c r="H130" s="16">
        <v>1</v>
      </c>
      <c r="I130" s="17">
        <f t="shared" si="13"/>
        <v>28819</v>
      </c>
      <c r="J130" s="81">
        <v>0</v>
      </c>
      <c r="K130" s="17">
        <f t="shared" si="16"/>
        <v>0</v>
      </c>
      <c r="L130" s="28">
        <v>0</v>
      </c>
      <c r="M130" s="17">
        <f t="shared" si="8"/>
        <v>0</v>
      </c>
    </row>
    <row r="131" spans="1:13" s="75" customFormat="1" ht="27" x14ac:dyDescent="0.2">
      <c r="A131" s="25">
        <f t="shared" si="17"/>
        <v>79</v>
      </c>
      <c r="B131" s="32" t="s">
        <v>161</v>
      </c>
      <c r="C131" s="27" t="s">
        <v>190</v>
      </c>
      <c r="D131" s="22" t="s">
        <v>22</v>
      </c>
      <c r="E131" s="39">
        <v>1</v>
      </c>
      <c r="F131" s="23">
        <v>14450.11</v>
      </c>
      <c r="G131" s="24">
        <f t="shared" si="10"/>
        <v>14450.11</v>
      </c>
      <c r="H131" s="16"/>
      <c r="I131" s="17">
        <f t="shared" si="13"/>
        <v>0</v>
      </c>
      <c r="J131" s="16">
        <v>1</v>
      </c>
      <c r="K131" s="17">
        <f t="shared" si="16"/>
        <v>14450.11</v>
      </c>
      <c r="L131" s="28">
        <v>1</v>
      </c>
      <c r="M131" s="17">
        <f t="shared" si="8"/>
        <v>14450.11</v>
      </c>
    </row>
    <row r="132" spans="1:13" s="75" customFormat="1" ht="40.5" x14ac:dyDescent="0.2">
      <c r="A132" s="25">
        <f t="shared" si="17"/>
        <v>80</v>
      </c>
      <c r="B132" s="32" t="s">
        <v>161</v>
      </c>
      <c r="C132" s="27" t="s">
        <v>191</v>
      </c>
      <c r="D132" s="22" t="s">
        <v>192</v>
      </c>
      <c r="E132" s="39">
        <v>1</v>
      </c>
      <c r="F132" s="23">
        <v>28232.53</v>
      </c>
      <c r="G132" s="24">
        <f t="shared" si="10"/>
        <v>28232.53</v>
      </c>
      <c r="H132" s="16"/>
      <c r="I132" s="17">
        <f t="shared" si="13"/>
        <v>0</v>
      </c>
      <c r="J132" s="16">
        <v>1</v>
      </c>
      <c r="K132" s="17">
        <f t="shared" si="16"/>
        <v>28232.53</v>
      </c>
      <c r="L132" s="28">
        <v>1</v>
      </c>
      <c r="M132" s="17">
        <f t="shared" si="8"/>
        <v>28232.53</v>
      </c>
    </row>
    <row r="133" spans="1:13" s="75" customFormat="1" ht="40.5" x14ac:dyDescent="0.2">
      <c r="A133" s="25">
        <f t="shared" si="17"/>
        <v>81</v>
      </c>
      <c r="B133" s="32" t="s">
        <v>161</v>
      </c>
      <c r="C133" s="27" t="s">
        <v>193</v>
      </c>
      <c r="D133" s="22" t="s">
        <v>22</v>
      </c>
      <c r="E133" s="39">
        <v>9</v>
      </c>
      <c r="F133" s="23">
        <v>18513.84</v>
      </c>
      <c r="G133" s="24">
        <f t="shared" si="10"/>
        <v>166624.56</v>
      </c>
      <c r="H133" s="16"/>
      <c r="I133" s="17">
        <f t="shared" si="13"/>
        <v>0</v>
      </c>
      <c r="J133" s="16">
        <v>9</v>
      </c>
      <c r="K133" s="17">
        <f t="shared" si="16"/>
        <v>166624.56</v>
      </c>
      <c r="L133" s="28">
        <v>9</v>
      </c>
      <c r="M133" s="17">
        <f t="shared" si="8"/>
        <v>166624.56</v>
      </c>
    </row>
    <row r="134" spans="1:13" s="75" customFormat="1" ht="27" x14ac:dyDescent="0.2">
      <c r="A134" s="25">
        <f t="shared" si="17"/>
        <v>82</v>
      </c>
      <c r="B134" s="32" t="s">
        <v>161</v>
      </c>
      <c r="C134" s="27" t="s">
        <v>194</v>
      </c>
      <c r="D134" s="22" t="s">
        <v>22</v>
      </c>
      <c r="E134" s="39">
        <v>1</v>
      </c>
      <c r="F134" s="23">
        <v>36100.78</v>
      </c>
      <c r="G134" s="24">
        <f t="shared" si="10"/>
        <v>36100.78</v>
      </c>
      <c r="H134" s="16"/>
      <c r="I134" s="17">
        <f t="shared" si="13"/>
        <v>0</v>
      </c>
      <c r="J134" s="16">
        <v>1</v>
      </c>
      <c r="K134" s="17">
        <f t="shared" si="16"/>
        <v>36100.78</v>
      </c>
      <c r="L134" s="28">
        <v>1</v>
      </c>
      <c r="M134" s="17">
        <f t="shared" si="8"/>
        <v>36100.78</v>
      </c>
    </row>
    <row r="135" spans="1:13" s="75" customFormat="1" ht="54" x14ac:dyDescent="0.2">
      <c r="A135" s="25">
        <f t="shared" si="17"/>
        <v>83</v>
      </c>
      <c r="B135" s="32" t="s">
        <v>161</v>
      </c>
      <c r="C135" s="27" t="s">
        <v>195</v>
      </c>
      <c r="D135" s="22" t="s">
        <v>192</v>
      </c>
      <c r="E135" s="39">
        <v>1</v>
      </c>
      <c r="F135" s="23">
        <v>153472.94</v>
      </c>
      <c r="G135" s="24">
        <f t="shared" si="10"/>
        <v>153472.94</v>
      </c>
      <c r="H135" s="16"/>
      <c r="I135" s="17">
        <f t="shared" si="13"/>
        <v>0</v>
      </c>
      <c r="J135" s="16">
        <v>1</v>
      </c>
      <c r="K135" s="17">
        <f t="shared" si="16"/>
        <v>153472.94</v>
      </c>
      <c r="L135" s="28">
        <v>1</v>
      </c>
      <c r="M135" s="17">
        <f t="shared" si="8"/>
        <v>153472.94</v>
      </c>
    </row>
    <row r="136" spans="1:13" s="75" customFormat="1" ht="27" x14ac:dyDescent="0.2">
      <c r="A136" s="25">
        <f t="shared" si="17"/>
        <v>84</v>
      </c>
      <c r="B136" s="32" t="s">
        <v>161</v>
      </c>
      <c r="C136" s="27" t="s">
        <v>196</v>
      </c>
      <c r="D136" s="22" t="s">
        <v>43</v>
      </c>
      <c r="E136" s="39">
        <v>1737</v>
      </c>
      <c r="F136" s="23">
        <v>305.87</v>
      </c>
      <c r="G136" s="24">
        <f t="shared" si="10"/>
        <v>531296.19000000006</v>
      </c>
      <c r="H136" s="16"/>
      <c r="I136" s="17">
        <f t="shared" si="13"/>
        <v>0</v>
      </c>
      <c r="J136" s="16">
        <v>1875.6</v>
      </c>
      <c r="K136" s="17">
        <f t="shared" si="16"/>
        <v>573689.77</v>
      </c>
      <c r="L136" s="28">
        <v>1875.6</v>
      </c>
      <c r="M136" s="17">
        <f t="shared" si="8"/>
        <v>573689.77</v>
      </c>
    </row>
    <row r="137" spans="1:13" s="75" customFormat="1" ht="27" x14ac:dyDescent="0.2">
      <c r="A137" s="25">
        <f t="shared" si="17"/>
        <v>85</v>
      </c>
      <c r="B137" s="32" t="s">
        <v>161</v>
      </c>
      <c r="C137" s="27" t="s">
        <v>197</v>
      </c>
      <c r="D137" s="22" t="s">
        <v>198</v>
      </c>
      <c r="E137" s="39">
        <v>543</v>
      </c>
      <c r="F137" s="23">
        <v>164.97</v>
      </c>
      <c r="G137" s="24">
        <f t="shared" si="10"/>
        <v>89578.71</v>
      </c>
      <c r="H137" s="16"/>
      <c r="I137" s="17">
        <f t="shared" si="13"/>
        <v>0</v>
      </c>
      <c r="J137" s="16">
        <v>587.20000000000005</v>
      </c>
      <c r="K137" s="17">
        <f t="shared" si="16"/>
        <v>96870.38</v>
      </c>
      <c r="L137" s="28">
        <v>587.20000000000005</v>
      </c>
      <c r="M137" s="17">
        <f t="shared" si="8"/>
        <v>96870.38</v>
      </c>
    </row>
    <row r="138" spans="1:13" s="75" customFormat="1" ht="27" x14ac:dyDescent="0.2">
      <c r="A138" s="25">
        <f t="shared" si="17"/>
        <v>86</v>
      </c>
      <c r="B138" s="32" t="s">
        <v>161</v>
      </c>
      <c r="C138" s="27" t="s">
        <v>199</v>
      </c>
      <c r="D138" s="22" t="s">
        <v>43</v>
      </c>
      <c r="E138" s="39">
        <v>34</v>
      </c>
      <c r="F138" s="23">
        <v>466.69</v>
      </c>
      <c r="G138" s="24">
        <f t="shared" si="10"/>
        <v>15867.46</v>
      </c>
      <c r="H138" s="16"/>
      <c r="I138" s="17">
        <f t="shared" si="13"/>
        <v>0</v>
      </c>
      <c r="J138" s="16"/>
      <c r="K138" s="17">
        <f t="shared" si="16"/>
        <v>0</v>
      </c>
      <c r="L138" s="28">
        <v>0</v>
      </c>
      <c r="M138" s="17">
        <f t="shared" si="8"/>
        <v>0</v>
      </c>
    </row>
    <row r="139" spans="1:13" s="75" customFormat="1" ht="27" x14ac:dyDescent="0.2">
      <c r="A139" s="25">
        <f t="shared" si="17"/>
        <v>87</v>
      </c>
      <c r="B139" s="32" t="s">
        <v>161</v>
      </c>
      <c r="C139" s="27" t="s">
        <v>200</v>
      </c>
      <c r="D139" s="22" t="s">
        <v>43</v>
      </c>
      <c r="E139" s="39">
        <v>151</v>
      </c>
      <c r="F139" s="23">
        <v>418.04</v>
      </c>
      <c r="G139" s="24">
        <f t="shared" si="10"/>
        <v>63124.04</v>
      </c>
      <c r="H139" s="16"/>
      <c r="I139" s="17">
        <f t="shared" si="13"/>
        <v>0</v>
      </c>
      <c r="J139" s="16">
        <v>142</v>
      </c>
      <c r="K139" s="17">
        <f t="shared" si="16"/>
        <v>59361.68</v>
      </c>
      <c r="L139" s="28">
        <v>142</v>
      </c>
      <c r="M139" s="17">
        <f t="shared" si="8"/>
        <v>59361.68</v>
      </c>
    </row>
    <row r="140" spans="1:13" s="75" customFormat="1" ht="27" x14ac:dyDescent="0.2">
      <c r="A140" s="25">
        <f t="shared" si="17"/>
        <v>88</v>
      </c>
      <c r="B140" s="32" t="s">
        <v>161</v>
      </c>
      <c r="C140" s="27" t="s">
        <v>201</v>
      </c>
      <c r="D140" s="22" t="s">
        <v>43</v>
      </c>
      <c r="E140" s="39">
        <v>18</v>
      </c>
      <c r="F140" s="23">
        <v>2099.9299999999998</v>
      </c>
      <c r="G140" s="24">
        <f t="shared" si="10"/>
        <v>37798.74</v>
      </c>
      <c r="H140" s="16"/>
      <c r="I140" s="17">
        <f t="shared" si="13"/>
        <v>0</v>
      </c>
      <c r="J140" s="16">
        <v>13</v>
      </c>
      <c r="K140" s="17">
        <f t="shared" si="16"/>
        <v>27299.09</v>
      </c>
      <c r="L140" s="28">
        <v>13</v>
      </c>
      <c r="M140" s="17">
        <f t="shared" si="8"/>
        <v>27299.09</v>
      </c>
    </row>
    <row r="141" spans="1:13" s="75" customFormat="1" ht="27" x14ac:dyDescent="0.2">
      <c r="A141" s="25">
        <f t="shared" si="17"/>
        <v>89</v>
      </c>
      <c r="B141" s="32" t="s">
        <v>161</v>
      </c>
      <c r="C141" s="27" t="s">
        <v>202</v>
      </c>
      <c r="D141" s="22" t="s">
        <v>43</v>
      </c>
      <c r="E141" s="39">
        <v>59</v>
      </c>
      <c r="F141" s="23">
        <v>546.66999999999996</v>
      </c>
      <c r="G141" s="24">
        <f t="shared" si="10"/>
        <v>32253.53</v>
      </c>
      <c r="H141" s="16"/>
      <c r="I141" s="17">
        <f t="shared" si="13"/>
        <v>0</v>
      </c>
      <c r="J141" s="16">
        <v>0</v>
      </c>
      <c r="K141" s="17">
        <f t="shared" si="16"/>
        <v>0</v>
      </c>
      <c r="L141" s="28">
        <v>0</v>
      </c>
      <c r="M141" s="17">
        <f t="shared" si="8"/>
        <v>0</v>
      </c>
    </row>
    <row r="142" spans="1:13" s="75" customFormat="1" ht="27" x14ac:dyDescent="0.2">
      <c r="A142" s="25">
        <f t="shared" si="17"/>
        <v>90</v>
      </c>
      <c r="B142" s="32" t="s">
        <v>161</v>
      </c>
      <c r="C142" s="27" t="s">
        <v>203</v>
      </c>
      <c r="D142" s="22" t="s">
        <v>43</v>
      </c>
      <c r="E142" s="39">
        <v>201</v>
      </c>
      <c r="F142" s="23">
        <v>498.01</v>
      </c>
      <c r="G142" s="24">
        <f t="shared" si="10"/>
        <v>100100.01</v>
      </c>
      <c r="H142" s="16"/>
      <c r="I142" s="17">
        <f t="shared" si="13"/>
        <v>0</v>
      </c>
      <c r="J142" s="16">
        <v>280</v>
      </c>
      <c r="K142" s="17">
        <f t="shared" si="16"/>
        <v>139442.79999999999</v>
      </c>
      <c r="L142" s="28">
        <v>280</v>
      </c>
      <c r="M142" s="17">
        <f t="shared" ref="M142:M205" si="18">ROUND((L142*$F142),2)</f>
        <v>139442.79999999999</v>
      </c>
    </row>
    <row r="143" spans="1:13" s="75" customFormat="1" ht="27" x14ac:dyDescent="0.2">
      <c r="A143" s="25">
        <f t="shared" si="17"/>
        <v>91</v>
      </c>
      <c r="B143" s="32" t="s">
        <v>161</v>
      </c>
      <c r="C143" s="27" t="s">
        <v>204</v>
      </c>
      <c r="D143" s="22" t="s">
        <v>22</v>
      </c>
      <c r="E143" s="39">
        <v>12</v>
      </c>
      <c r="F143" s="23">
        <v>6431.35</v>
      </c>
      <c r="G143" s="24">
        <f t="shared" si="10"/>
        <v>77176.200000000012</v>
      </c>
      <c r="H143" s="16"/>
      <c r="I143" s="17">
        <f t="shared" si="13"/>
        <v>0</v>
      </c>
      <c r="J143" s="16">
        <v>12</v>
      </c>
      <c r="K143" s="17">
        <f t="shared" si="16"/>
        <v>77176.2</v>
      </c>
      <c r="L143" s="28">
        <v>12</v>
      </c>
      <c r="M143" s="17">
        <f t="shared" si="18"/>
        <v>77176.2</v>
      </c>
    </row>
    <row r="144" spans="1:13" s="75" customFormat="1" x14ac:dyDescent="0.2">
      <c r="A144" s="25">
        <f t="shared" si="17"/>
        <v>92</v>
      </c>
      <c r="B144" s="33" t="s">
        <v>173</v>
      </c>
      <c r="C144" s="27" t="s">
        <v>205</v>
      </c>
      <c r="D144" s="22" t="s">
        <v>43</v>
      </c>
      <c r="E144" s="39">
        <v>445</v>
      </c>
      <c r="F144" s="23">
        <v>121.84</v>
      </c>
      <c r="G144" s="24">
        <f t="shared" si="10"/>
        <v>54218.8</v>
      </c>
      <c r="H144" s="16"/>
      <c r="I144" s="17">
        <f t="shared" si="13"/>
        <v>0</v>
      </c>
      <c r="J144" s="16">
        <v>432.7</v>
      </c>
      <c r="K144" s="17">
        <f t="shared" si="16"/>
        <v>52720.17</v>
      </c>
      <c r="L144" s="28">
        <v>432.7</v>
      </c>
      <c r="M144" s="17">
        <f t="shared" si="18"/>
        <v>52720.17</v>
      </c>
    </row>
    <row r="145" spans="1:13" s="75" customFormat="1" x14ac:dyDescent="0.2">
      <c r="A145" s="25">
        <f t="shared" si="17"/>
        <v>93</v>
      </c>
      <c r="B145" s="33" t="s">
        <v>173</v>
      </c>
      <c r="C145" s="27" t="s">
        <v>174</v>
      </c>
      <c r="D145" s="22" t="s">
        <v>43</v>
      </c>
      <c r="E145" s="39">
        <v>50</v>
      </c>
      <c r="F145" s="23">
        <v>33.51</v>
      </c>
      <c r="G145" s="24">
        <f t="shared" si="10"/>
        <v>1675.5</v>
      </c>
      <c r="H145" s="16"/>
      <c r="I145" s="17">
        <f t="shared" si="13"/>
        <v>0</v>
      </c>
      <c r="J145" s="16">
        <v>0</v>
      </c>
      <c r="K145" s="17">
        <f t="shared" si="16"/>
        <v>0</v>
      </c>
      <c r="L145" s="28">
        <v>0</v>
      </c>
      <c r="M145" s="17">
        <f t="shared" si="18"/>
        <v>0</v>
      </c>
    </row>
    <row r="146" spans="1:13" s="75" customFormat="1" ht="27" x14ac:dyDescent="0.2">
      <c r="A146" s="25">
        <f t="shared" si="17"/>
        <v>94</v>
      </c>
      <c r="B146" s="32" t="s">
        <v>161</v>
      </c>
      <c r="C146" s="27" t="s">
        <v>206</v>
      </c>
      <c r="D146" s="22" t="s">
        <v>43</v>
      </c>
      <c r="E146" s="39">
        <v>50</v>
      </c>
      <c r="F146" s="23">
        <v>189.04</v>
      </c>
      <c r="G146" s="24">
        <f t="shared" si="10"/>
        <v>9452</v>
      </c>
      <c r="H146" s="16"/>
      <c r="I146" s="17">
        <f t="shared" si="13"/>
        <v>0</v>
      </c>
      <c r="J146" s="16">
        <v>50</v>
      </c>
      <c r="K146" s="17">
        <f t="shared" si="16"/>
        <v>9452</v>
      </c>
      <c r="L146" s="28">
        <v>50</v>
      </c>
      <c r="M146" s="17">
        <f t="shared" si="18"/>
        <v>9452</v>
      </c>
    </row>
    <row r="147" spans="1:13" s="75" customFormat="1" ht="27" x14ac:dyDescent="0.2">
      <c r="A147" s="25">
        <f t="shared" si="17"/>
        <v>95</v>
      </c>
      <c r="B147" s="32" t="s">
        <v>161</v>
      </c>
      <c r="C147" s="27" t="s">
        <v>207</v>
      </c>
      <c r="D147" s="22" t="s">
        <v>43</v>
      </c>
      <c r="E147" s="39">
        <v>50</v>
      </c>
      <c r="F147" s="23">
        <v>161.13</v>
      </c>
      <c r="G147" s="24">
        <f t="shared" ref="G147:G210" si="19">(F147*E147)</f>
        <v>8056.5</v>
      </c>
      <c r="H147" s="16"/>
      <c r="I147" s="17">
        <f t="shared" si="13"/>
        <v>0</v>
      </c>
      <c r="J147" s="16"/>
      <c r="K147" s="17">
        <f t="shared" si="16"/>
        <v>0</v>
      </c>
      <c r="L147" s="28">
        <v>0</v>
      </c>
      <c r="M147" s="17">
        <f t="shared" si="18"/>
        <v>0</v>
      </c>
    </row>
    <row r="148" spans="1:13" s="75" customFormat="1" ht="27" x14ac:dyDescent="0.2">
      <c r="A148" s="25">
        <f t="shared" si="17"/>
        <v>96</v>
      </c>
      <c r="B148" s="32" t="s">
        <v>161</v>
      </c>
      <c r="C148" s="27" t="s">
        <v>208</v>
      </c>
      <c r="D148" s="22" t="s">
        <v>22</v>
      </c>
      <c r="E148" s="39">
        <v>2</v>
      </c>
      <c r="F148" s="23">
        <v>5647.02</v>
      </c>
      <c r="G148" s="24">
        <f t="shared" si="19"/>
        <v>11294.04</v>
      </c>
      <c r="H148" s="16"/>
      <c r="I148" s="17">
        <f t="shared" si="13"/>
        <v>0</v>
      </c>
      <c r="J148" s="16">
        <v>1</v>
      </c>
      <c r="K148" s="17">
        <f t="shared" si="16"/>
        <v>5647.02</v>
      </c>
      <c r="L148" s="28">
        <v>1</v>
      </c>
      <c r="M148" s="17">
        <f t="shared" si="18"/>
        <v>5647.02</v>
      </c>
    </row>
    <row r="149" spans="1:13" s="75" customFormat="1" ht="27" x14ac:dyDescent="0.2">
      <c r="A149" s="25">
        <f t="shared" si="17"/>
        <v>97</v>
      </c>
      <c r="B149" s="32" t="s">
        <v>161</v>
      </c>
      <c r="C149" s="27" t="s">
        <v>209</v>
      </c>
      <c r="D149" s="22" t="s">
        <v>43</v>
      </c>
      <c r="E149" s="39">
        <v>15</v>
      </c>
      <c r="F149" s="23">
        <v>247.76</v>
      </c>
      <c r="G149" s="24">
        <f t="shared" si="19"/>
        <v>3716.3999999999996</v>
      </c>
      <c r="H149" s="16"/>
      <c r="I149" s="17">
        <f t="shared" si="13"/>
        <v>0</v>
      </c>
      <c r="J149" s="16">
        <v>7</v>
      </c>
      <c r="K149" s="17">
        <f t="shared" si="16"/>
        <v>1734.32</v>
      </c>
      <c r="L149" s="28">
        <v>7</v>
      </c>
      <c r="M149" s="17">
        <f t="shared" si="18"/>
        <v>1734.32</v>
      </c>
    </row>
    <row r="150" spans="1:13" s="75" customFormat="1" ht="27" x14ac:dyDescent="0.2">
      <c r="A150" s="25">
        <f t="shared" si="17"/>
        <v>98</v>
      </c>
      <c r="B150" s="32" t="s">
        <v>161</v>
      </c>
      <c r="C150" s="27" t="s">
        <v>210</v>
      </c>
      <c r="D150" s="22" t="s">
        <v>22</v>
      </c>
      <c r="E150" s="39">
        <v>8</v>
      </c>
      <c r="F150" s="23">
        <v>2665.44</v>
      </c>
      <c r="G150" s="24">
        <f t="shared" si="19"/>
        <v>21323.52</v>
      </c>
      <c r="H150" s="16"/>
      <c r="I150" s="17">
        <f t="shared" si="13"/>
        <v>0</v>
      </c>
      <c r="J150" s="16">
        <v>9</v>
      </c>
      <c r="K150" s="17">
        <f t="shared" si="16"/>
        <v>23988.959999999999</v>
      </c>
      <c r="L150" s="28">
        <v>9</v>
      </c>
      <c r="M150" s="17">
        <f t="shared" si="18"/>
        <v>23988.959999999999</v>
      </c>
    </row>
    <row r="151" spans="1:13" s="75" customFormat="1" ht="27" x14ac:dyDescent="0.2">
      <c r="A151" s="25">
        <f t="shared" si="17"/>
        <v>99</v>
      </c>
      <c r="B151" s="26" t="s">
        <v>211</v>
      </c>
      <c r="C151" s="27" t="s">
        <v>212</v>
      </c>
      <c r="D151" s="22" t="s">
        <v>198</v>
      </c>
      <c r="E151" s="39">
        <v>93</v>
      </c>
      <c r="F151" s="23">
        <v>188.92</v>
      </c>
      <c r="G151" s="24">
        <f t="shared" si="19"/>
        <v>17569.559999999998</v>
      </c>
      <c r="H151" s="16"/>
      <c r="I151" s="17">
        <f t="shared" si="13"/>
        <v>0</v>
      </c>
      <c r="J151" s="16">
        <v>0</v>
      </c>
      <c r="K151" s="17">
        <f t="shared" si="16"/>
        <v>0</v>
      </c>
      <c r="L151" s="28">
        <v>0</v>
      </c>
      <c r="M151" s="17">
        <f t="shared" si="18"/>
        <v>0</v>
      </c>
    </row>
    <row r="152" spans="1:13" s="75" customFormat="1" ht="27" x14ac:dyDescent="0.2">
      <c r="A152" s="25">
        <f t="shared" si="17"/>
        <v>100</v>
      </c>
      <c r="B152" s="26" t="s">
        <v>213</v>
      </c>
      <c r="C152" s="27" t="s">
        <v>214</v>
      </c>
      <c r="D152" s="22" t="s">
        <v>198</v>
      </c>
      <c r="E152" s="39">
        <v>221</v>
      </c>
      <c r="F152" s="23">
        <v>176.15</v>
      </c>
      <c r="G152" s="24">
        <f t="shared" si="19"/>
        <v>38929.15</v>
      </c>
      <c r="H152" s="16"/>
      <c r="I152" s="17">
        <f t="shared" si="13"/>
        <v>0</v>
      </c>
      <c r="J152" s="16">
        <v>0</v>
      </c>
      <c r="K152" s="17">
        <f t="shared" si="16"/>
        <v>0</v>
      </c>
      <c r="L152" s="28">
        <v>0</v>
      </c>
      <c r="M152" s="17">
        <f t="shared" si="18"/>
        <v>0</v>
      </c>
    </row>
    <row r="153" spans="1:13" s="75" customFormat="1" x14ac:dyDescent="0.2">
      <c r="A153" s="25">
        <f t="shared" si="17"/>
        <v>101</v>
      </c>
      <c r="B153" s="32" t="s">
        <v>215</v>
      </c>
      <c r="C153" s="27" t="s">
        <v>216</v>
      </c>
      <c r="D153" s="22" t="s">
        <v>43</v>
      </c>
      <c r="E153" s="39">
        <v>34</v>
      </c>
      <c r="F153" s="23">
        <v>2105.7199999999998</v>
      </c>
      <c r="G153" s="24">
        <f t="shared" si="19"/>
        <v>71594.48</v>
      </c>
      <c r="H153" s="16"/>
      <c r="I153" s="17">
        <f t="shared" si="13"/>
        <v>0</v>
      </c>
      <c r="J153" s="16">
        <v>75</v>
      </c>
      <c r="K153" s="17">
        <f t="shared" si="16"/>
        <v>157929</v>
      </c>
      <c r="L153" s="28">
        <v>75</v>
      </c>
      <c r="M153" s="17">
        <f t="shared" si="18"/>
        <v>157929</v>
      </c>
    </row>
    <row r="154" spans="1:13" s="75" customFormat="1" x14ac:dyDescent="0.2">
      <c r="A154" s="25"/>
      <c r="B154" s="32"/>
      <c r="C154" s="27"/>
      <c r="D154" s="29" t="s">
        <v>17</v>
      </c>
      <c r="F154" s="79"/>
      <c r="G154" s="30">
        <f>SUM(G125:G153)</f>
        <v>1778598.4400000002</v>
      </c>
      <c r="H154" s="16"/>
      <c r="I154" s="17">
        <f t="shared" si="13"/>
        <v>0</v>
      </c>
      <c r="J154" s="16"/>
      <c r="K154" s="17"/>
      <c r="L154" s="28">
        <v>0</v>
      </c>
      <c r="M154" s="17">
        <f t="shared" si="18"/>
        <v>0</v>
      </c>
    </row>
    <row r="155" spans="1:13" s="75" customFormat="1" x14ac:dyDescent="0.2">
      <c r="A155" s="76"/>
      <c r="B155" s="80"/>
      <c r="C155" s="78" t="s">
        <v>217</v>
      </c>
      <c r="D155" s="22"/>
      <c r="E155" s="39"/>
      <c r="F155" s="23"/>
      <c r="G155" s="24"/>
      <c r="H155" s="16"/>
      <c r="I155" s="17">
        <f t="shared" si="13"/>
        <v>0</v>
      </c>
      <c r="J155" s="16"/>
      <c r="K155" s="17">
        <f t="shared" ref="K155:K160" si="20">ROUND((J155*$F155),2)</f>
        <v>0</v>
      </c>
      <c r="L155" s="28">
        <v>0</v>
      </c>
      <c r="M155" s="17">
        <f t="shared" si="18"/>
        <v>0</v>
      </c>
    </row>
    <row r="156" spans="1:13" s="75" customFormat="1" ht="67.5" x14ac:dyDescent="0.2">
      <c r="A156" s="25">
        <f>A153+1</f>
        <v>102</v>
      </c>
      <c r="B156" s="26" t="s">
        <v>218</v>
      </c>
      <c r="C156" s="27" t="s">
        <v>219</v>
      </c>
      <c r="D156" s="22" t="s">
        <v>22</v>
      </c>
      <c r="E156" s="39">
        <v>20</v>
      </c>
      <c r="F156" s="23">
        <v>6274.17</v>
      </c>
      <c r="G156" s="24">
        <f t="shared" si="19"/>
        <v>125483.4</v>
      </c>
      <c r="H156" s="16"/>
      <c r="I156" s="17">
        <f t="shared" si="13"/>
        <v>0</v>
      </c>
      <c r="J156" s="16">
        <v>18</v>
      </c>
      <c r="K156" s="17">
        <f t="shared" si="20"/>
        <v>112935.06</v>
      </c>
      <c r="L156" s="28">
        <v>18</v>
      </c>
      <c r="M156" s="17">
        <f t="shared" si="18"/>
        <v>112935.06</v>
      </c>
    </row>
    <row r="157" spans="1:13" s="75" customFormat="1" ht="67.5" x14ac:dyDescent="0.2">
      <c r="A157" s="25">
        <f>A156+1</f>
        <v>103</v>
      </c>
      <c r="B157" s="26" t="s">
        <v>218</v>
      </c>
      <c r="C157" s="27" t="s">
        <v>220</v>
      </c>
      <c r="D157" s="22" t="s">
        <v>22</v>
      </c>
      <c r="E157" s="39">
        <v>30</v>
      </c>
      <c r="F157" s="23">
        <v>419.48</v>
      </c>
      <c r="G157" s="24">
        <f t="shared" si="19"/>
        <v>12584.400000000001</v>
      </c>
      <c r="H157" s="16"/>
      <c r="I157" s="17">
        <f t="shared" si="13"/>
        <v>0</v>
      </c>
      <c r="J157" s="16"/>
      <c r="K157" s="17">
        <f t="shared" si="20"/>
        <v>0</v>
      </c>
      <c r="L157" s="28">
        <v>0</v>
      </c>
      <c r="M157" s="17">
        <f t="shared" si="18"/>
        <v>0</v>
      </c>
    </row>
    <row r="158" spans="1:13" s="75" customFormat="1" ht="67.5" x14ac:dyDescent="0.2">
      <c r="A158" s="25">
        <f>A157+1</f>
        <v>104</v>
      </c>
      <c r="B158" s="26" t="s">
        <v>218</v>
      </c>
      <c r="C158" s="27" t="s">
        <v>221</v>
      </c>
      <c r="D158" s="22" t="s">
        <v>22</v>
      </c>
      <c r="E158" s="39">
        <v>20</v>
      </c>
      <c r="F158" s="23">
        <v>17.989999999999998</v>
      </c>
      <c r="G158" s="24">
        <f t="shared" si="19"/>
        <v>359.79999999999995</v>
      </c>
      <c r="H158" s="16"/>
      <c r="I158" s="17">
        <f t="shared" si="13"/>
        <v>0</v>
      </c>
      <c r="J158" s="16"/>
      <c r="K158" s="17">
        <f t="shared" si="20"/>
        <v>0</v>
      </c>
      <c r="L158" s="28">
        <v>0</v>
      </c>
      <c r="M158" s="17">
        <f t="shared" si="18"/>
        <v>0</v>
      </c>
    </row>
    <row r="159" spans="1:13" s="75" customFormat="1" ht="54" x14ac:dyDescent="0.2">
      <c r="A159" s="25">
        <f>A158+1</f>
        <v>105</v>
      </c>
      <c r="B159" s="26" t="s">
        <v>222</v>
      </c>
      <c r="C159" s="27" t="s">
        <v>223</v>
      </c>
      <c r="D159" s="22" t="s">
        <v>27</v>
      </c>
      <c r="E159" s="39">
        <v>20</v>
      </c>
      <c r="F159" s="23">
        <v>1806.43</v>
      </c>
      <c r="G159" s="24">
        <f t="shared" si="19"/>
        <v>36128.6</v>
      </c>
      <c r="H159" s="16"/>
      <c r="I159" s="17">
        <f t="shared" si="13"/>
        <v>0</v>
      </c>
      <c r="J159" s="16">
        <v>38.5</v>
      </c>
      <c r="K159" s="17">
        <f t="shared" si="20"/>
        <v>69547.56</v>
      </c>
      <c r="L159" s="28">
        <v>38.5</v>
      </c>
      <c r="M159" s="17">
        <f t="shared" si="18"/>
        <v>69547.56</v>
      </c>
    </row>
    <row r="160" spans="1:13" s="75" customFormat="1" ht="54" x14ac:dyDescent="0.2">
      <c r="A160" s="25">
        <f>A159+1</f>
        <v>106</v>
      </c>
      <c r="B160" s="26" t="s">
        <v>222</v>
      </c>
      <c r="C160" s="27" t="s">
        <v>224</v>
      </c>
      <c r="D160" s="22" t="s">
        <v>27</v>
      </c>
      <c r="E160" s="39">
        <v>30</v>
      </c>
      <c r="F160" s="23">
        <v>35.82</v>
      </c>
      <c r="G160" s="24">
        <f t="shared" si="19"/>
        <v>1074.5999999999999</v>
      </c>
      <c r="H160" s="16"/>
      <c r="I160" s="17">
        <f t="shared" ref="I160:I223" si="21">ROUND((H160*$F160),2)</f>
        <v>0</v>
      </c>
      <c r="J160" s="16"/>
      <c r="K160" s="17">
        <f t="shared" si="20"/>
        <v>0</v>
      </c>
      <c r="L160" s="28">
        <v>0</v>
      </c>
      <c r="M160" s="17">
        <f t="shared" si="18"/>
        <v>0</v>
      </c>
    </row>
    <row r="161" spans="1:13" s="75" customFormat="1" x14ac:dyDescent="0.2">
      <c r="A161" s="25"/>
      <c r="B161" s="32"/>
      <c r="C161" s="27"/>
      <c r="D161" s="29" t="s">
        <v>17</v>
      </c>
      <c r="F161" s="79"/>
      <c r="G161" s="30">
        <f>SUM(G156:G160)</f>
        <v>175630.8</v>
      </c>
      <c r="H161" s="16"/>
      <c r="I161" s="17">
        <f t="shared" si="21"/>
        <v>0</v>
      </c>
      <c r="J161" s="16"/>
      <c r="K161" s="17"/>
      <c r="L161" s="28">
        <v>0</v>
      </c>
      <c r="M161" s="17">
        <f t="shared" si="18"/>
        <v>0</v>
      </c>
    </row>
    <row r="162" spans="1:13" s="75" customFormat="1" x14ac:dyDescent="0.2">
      <c r="A162" s="76"/>
      <c r="B162" s="80"/>
      <c r="C162" s="78" t="s">
        <v>225</v>
      </c>
      <c r="D162" s="22"/>
      <c r="E162" s="39"/>
      <c r="F162" s="23"/>
      <c r="G162" s="24"/>
      <c r="H162" s="16"/>
      <c r="I162" s="17">
        <f t="shared" si="21"/>
        <v>0</v>
      </c>
      <c r="J162" s="16"/>
      <c r="K162" s="17">
        <f t="shared" ref="K162:K181" si="22">ROUND((J162*$F162),2)</f>
        <v>0</v>
      </c>
      <c r="L162" s="28">
        <v>0</v>
      </c>
      <c r="M162" s="17">
        <f t="shared" si="18"/>
        <v>0</v>
      </c>
    </row>
    <row r="163" spans="1:13" s="75" customFormat="1" x14ac:dyDescent="0.2">
      <c r="A163" s="76"/>
      <c r="B163" s="80"/>
      <c r="C163" s="78" t="s">
        <v>226</v>
      </c>
      <c r="D163" s="22"/>
      <c r="E163" s="39"/>
      <c r="F163" s="23"/>
      <c r="G163" s="24"/>
      <c r="H163" s="16"/>
      <c r="I163" s="17">
        <f t="shared" si="21"/>
        <v>0</v>
      </c>
      <c r="J163" s="16"/>
      <c r="K163" s="17">
        <f t="shared" si="22"/>
        <v>0</v>
      </c>
      <c r="L163" s="28">
        <v>0</v>
      </c>
      <c r="M163" s="17">
        <f t="shared" si="18"/>
        <v>0</v>
      </c>
    </row>
    <row r="164" spans="1:13" s="75" customFormat="1" ht="27" x14ac:dyDescent="0.2">
      <c r="A164" s="25">
        <f>A160+1</f>
        <v>107</v>
      </c>
      <c r="B164" s="32" t="s">
        <v>227</v>
      </c>
      <c r="C164" s="27" t="s">
        <v>228</v>
      </c>
      <c r="D164" s="22" t="s">
        <v>27</v>
      </c>
      <c r="E164" s="35">
        <v>35</v>
      </c>
      <c r="F164" s="23">
        <v>188.47</v>
      </c>
      <c r="G164" s="24">
        <f t="shared" si="19"/>
        <v>6596.45</v>
      </c>
      <c r="H164" s="16"/>
      <c r="I164" s="17">
        <f t="shared" si="21"/>
        <v>0</v>
      </c>
      <c r="J164" s="16"/>
      <c r="K164" s="17">
        <f t="shared" si="22"/>
        <v>0</v>
      </c>
      <c r="L164" s="28">
        <v>0</v>
      </c>
      <c r="M164" s="17">
        <f t="shared" si="18"/>
        <v>0</v>
      </c>
    </row>
    <row r="165" spans="1:13" s="75" customFormat="1" ht="40.5" x14ac:dyDescent="0.2">
      <c r="A165" s="25">
        <f>A164+1</f>
        <v>108</v>
      </c>
      <c r="B165" s="32" t="s">
        <v>229</v>
      </c>
      <c r="C165" s="27" t="s">
        <v>230</v>
      </c>
      <c r="D165" s="22" t="s">
        <v>22</v>
      </c>
      <c r="E165" s="35">
        <v>3</v>
      </c>
      <c r="F165" s="23">
        <v>4433.8900000000003</v>
      </c>
      <c r="G165" s="24">
        <f t="shared" si="19"/>
        <v>13301.670000000002</v>
      </c>
      <c r="H165" s="16"/>
      <c r="I165" s="17">
        <f t="shared" si="21"/>
        <v>0</v>
      </c>
      <c r="J165" s="16"/>
      <c r="K165" s="17">
        <f t="shared" si="22"/>
        <v>0</v>
      </c>
      <c r="L165" s="28">
        <v>0</v>
      </c>
      <c r="M165" s="17">
        <f t="shared" si="18"/>
        <v>0</v>
      </c>
    </row>
    <row r="166" spans="1:13" s="75" customFormat="1" ht="40.5" x14ac:dyDescent="0.2">
      <c r="A166" s="25">
        <f t="shared" ref="A166:A181" si="23">A165+1</f>
        <v>109</v>
      </c>
      <c r="B166" s="32" t="s">
        <v>70</v>
      </c>
      <c r="C166" s="27" t="s">
        <v>231</v>
      </c>
      <c r="D166" s="22" t="s">
        <v>83</v>
      </c>
      <c r="E166" s="35">
        <v>25</v>
      </c>
      <c r="F166" s="23">
        <v>81.06</v>
      </c>
      <c r="G166" s="24">
        <f t="shared" si="19"/>
        <v>2026.5</v>
      </c>
      <c r="H166" s="16"/>
      <c r="I166" s="17">
        <f t="shared" si="21"/>
        <v>0</v>
      </c>
      <c r="J166" s="16"/>
      <c r="K166" s="17">
        <f t="shared" si="22"/>
        <v>0</v>
      </c>
      <c r="L166" s="28">
        <v>0</v>
      </c>
      <c r="M166" s="17">
        <f t="shared" si="18"/>
        <v>0</v>
      </c>
    </row>
    <row r="167" spans="1:13" s="75" customFormat="1" ht="40.5" x14ac:dyDescent="0.2">
      <c r="A167" s="25">
        <f>A166+1</f>
        <v>110</v>
      </c>
      <c r="B167" s="32" t="s">
        <v>232</v>
      </c>
      <c r="C167" s="27" t="s">
        <v>233</v>
      </c>
      <c r="D167" s="22" t="s">
        <v>83</v>
      </c>
      <c r="E167" s="35">
        <v>145</v>
      </c>
      <c r="F167" s="23">
        <v>162.15</v>
      </c>
      <c r="G167" s="24">
        <f t="shared" si="19"/>
        <v>23511.75</v>
      </c>
      <c r="H167" s="16"/>
      <c r="I167" s="17">
        <f t="shared" si="21"/>
        <v>0</v>
      </c>
      <c r="J167" s="16"/>
      <c r="K167" s="17">
        <f t="shared" si="22"/>
        <v>0</v>
      </c>
      <c r="L167" s="28">
        <v>0</v>
      </c>
      <c r="M167" s="17">
        <f t="shared" si="18"/>
        <v>0</v>
      </c>
    </row>
    <row r="168" spans="1:13" s="75" customFormat="1" ht="27" x14ac:dyDescent="0.2">
      <c r="A168" s="25">
        <f t="shared" si="23"/>
        <v>111</v>
      </c>
      <c r="B168" s="32" t="s">
        <v>234</v>
      </c>
      <c r="C168" s="27" t="s">
        <v>235</v>
      </c>
      <c r="D168" s="22" t="s">
        <v>83</v>
      </c>
      <c r="E168" s="35">
        <v>75</v>
      </c>
      <c r="F168" s="23">
        <v>24.88</v>
      </c>
      <c r="G168" s="24">
        <f t="shared" si="19"/>
        <v>1866</v>
      </c>
      <c r="H168" s="16"/>
      <c r="I168" s="17">
        <f t="shared" si="21"/>
        <v>0</v>
      </c>
      <c r="J168" s="16"/>
      <c r="K168" s="17">
        <f t="shared" si="22"/>
        <v>0</v>
      </c>
      <c r="L168" s="28">
        <v>0</v>
      </c>
      <c r="M168" s="17">
        <f t="shared" si="18"/>
        <v>0</v>
      </c>
    </row>
    <row r="169" spans="1:13" s="75" customFormat="1" ht="27" x14ac:dyDescent="0.2">
      <c r="A169" s="25">
        <f t="shared" si="23"/>
        <v>112</v>
      </c>
      <c r="B169" s="32" t="s">
        <v>236</v>
      </c>
      <c r="C169" s="27" t="s">
        <v>237</v>
      </c>
      <c r="D169" s="22" t="s">
        <v>27</v>
      </c>
      <c r="E169" s="35">
        <v>70</v>
      </c>
      <c r="F169" s="23">
        <v>25.41</v>
      </c>
      <c r="G169" s="24">
        <f t="shared" si="19"/>
        <v>1778.7</v>
      </c>
      <c r="H169" s="16"/>
      <c r="I169" s="17">
        <f t="shared" si="21"/>
        <v>0</v>
      </c>
      <c r="J169" s="16"/>
      <c r="K169" s="17">
        <f t="shared" si="22"/>
        <v>0</v>
      </c>
      <c r="L169" s="28">
        <v>0</v>
      </c>
      <c r="M169" s="17">
        <f t="shared" si="18"/>
        <v>0</v>
      </c>
    </row>
    <row r="170" spans="1:13" s="75" customFormat="1" ht="40.5" x14ac:dyDescent="0.2">
      <c r="A170" s="25">
        <f t="shared" si="23"/>
        <v>113</v>
      </c>
      <c r="B170" s="32" t="s">
        <v>229</v>
      </c>
      <c r="C170" s="27" t="s">
        <v>238</v>
      </c>
      <c r="D170" s="22" t="s">
        <v>43</v>
      </c>
      <c r="E170" s="35">
        <v>37.5</v>
      </c>
      <c r="F170" s="23">
        <v>444.09</v>
      </c>
      <c r="G170" s="24">
        <f t="shared" si="19"/>
        <v>16653.375</v>
      </c>
      <c r="H170" s="16"/>
      <c r="I170" s="17">
        <f t="shared" si="21"/>
        <v>0</v>
      </c>
      <c r="J170" s="16"/>
      <c r="K170" s="17">
        <f t="shared" si="22"/>
        <v>0</v>
      </c>
      <c r="L170" s="28">
        <v>0</v>
      </c>
      <c r="M170" s="17">
        <f t="shared" si="18"/>
        <v>0</v>
      </c>
    </row>
    <row r="171" spans="1:13" s="75" customFormat="1" ht="67.5" x14ac:dyDescent="0.2">
      <c r="A171" s="25">
        <f t="shared" si="23"/>
        <v>114</v>
      </c>
      <c r="B171" s="32" t="s">
        <v>239</v>
      </c>
      <c r="C171" s="27" t="s">
        <v>240</v>
      </c>
      <c r="D171" s="22" t="s">
        <v>43</v>
      </c>
      <c r="E171" s="35">
        <v>37.5</v>
      </c>
      <c r="F171" s="23">
        <v>252.79</v>
      </c>
      <c r="G171" s="24">
        <f t="shared" si="19"/>
        <v>9479.625</v>
      </c>
      <c r="H171" s="16"/>
      <c r="I171" s="17">
        <f t="shared" si="21"/>
        <v>0</v>
      </c>
      <c r="J171" s="16"/>
      <c r="K171" s="17">
        <f t="shared" si="22"/>
        <v>0</v>
      </c>
      <c r="L171" s="28">
        <v>0</v>
      </c>
      <c r="M171" s="17">
        <f t="shared" si="18"/>
        <v>0</v>
      </c>
    </row>
    <row r="172" spans="1:13" s="75" customFormat="1" ht="54" x14ac:dyDescent="0.2">
      <c r="A172" s="25">
        <f t="shared" si="23"/>
        <v>115</v>
      </c>
      <c r="B172" s="32" t="s">
        <v>241</v>
      </c>
      <c r="C172" s="27" t="s">
        <v>242</v>
      </c>
      <c r="D172" s="22" t="s">
        <v>83</v>
      </c>
      <c r="E172" s="35">
        <v>37.5</v>
      </c>
      <c r="F172" s="23">
        <v>724.14</v>
      </c>
      <c r="G172" s="24">
        <f t="shared" si="19"/>
        <v>27155.25</v>
      </c>
      <c r="H172" s="16"/>
      <c r="I172" s="17">
        <f t="shared" si="21"/>
        <v>0</v>
      </c>
      <c r="J172" s="16"/>
      <c r="K172" s="17">
        <f t="shared" si="22"/>
        <v>0</v>
      </c>
      <c r="L172" s="28">
        <v>0</v>
      </c>
      <c r="M172" s="17">
        <f t="shared" si="18"/>
        <v>0</v>
      </c>
    </row>
    <row r="173" spans="1:13" s="75" customFormat="1" ht="27" x14ac:dyDescent="0.2">
      <c r="A173" s="25">
        <f t="shared" si="23"/>
        <v>116</v>
      </c>
      <c r="B173" s="32" t="s">
        <v>243</v>
      </c>
      <c r="C173" s="27" t="s">
        <v>244</v>
      </c>
      <c r="D173" s="22" t="s">
        <v>22</v>
      </c>
      <c r="E173" s="35">
        <v>3</v>
      </c>
      <c r="F173" s="23">
        <v>6380.72</v>
      </c>
      <c r="G173" s="24">
        <f t="shared" si="19"/>
        <v>19142.16</v>
      </c>
      <c r="H173" s="16"/>
      <c r="I173" s="17">
        <f t="shared" si="21"/>
        <v>0</v>
      </c>
      <c r="J173" s="16"/>
      <c r="K173" s="17">
        <f t="shared" si="22"/>
        <v>0</v>
      </c>
      <c r="L173" s="28">
        <v>0</v>
      </c>
      <c r="M173" s="17">
        <f t="shared" si="18"/>
        <v>0</v>
      </c>
    </row>
    <row r="174" spans="1:13" s="75" customFormat="1" x14ac:dyDescent="0.2">
      <c r="A174" s="25">
        <f t="shared" si="23"/>
        <v>117</v>
      </c>
      <c r="B174" s="32" t="s">
        <v>245</v>
      </c>
      <c r="C174" s="27" t="s">
        <v>246</v>
      </c>
      <c r="D174" s="22" t="s">
        <v>22</v>
      </c>
      <c r="E174" s="35">
        <v>12</v>
      </c>
      <c r="F174" s="23">
        <v>229.1</v>
      </c>
      <c r="G174" s="24">
        <f t="shared" si="19"/>
        <v>2749.2</v>
      </c>
      <c r="H174" s="16"/>
      <c r="I174" s="17">
        <f t="shared" si="21"/>
        <v>0</v>
      </c>
      <c r="J174" s="16"/>
      <c r="K174" s="17">
        <f t="shared" si="22"/>
        <v>0</v>
      </c>
      <c r="L174" s="28">
        <v>0</v>
      </c>
      <c r="M174" s="17">
        <f t="shared" si="18"/>
        <v>0</v>
      </c>
    </row>
    <row r="175" spans="1:13" s="75" customFormat="1" ht="27" x14ac:dyDescent="0.2">
      <c r="A175" s="25">
        <f t="shared" si="23"/>
        <v>118</v>
      </c>
      <c r="B175" s="32" t="s">
        <v>247</v>
      </c>
      <c r="C175" s="27" t="s">
        <v>248</v>
      </c>
      <c r="D175" s="22" t="s">
        <v>22</v>
      </c>
      <c r="E175" s="35">
        <v>3</v>
      </c>
      <c r="F175" s="23">
        <v>6466.49</v>
      </c>
      <c r="G175" s="24">
        <f t="shared" si="19"/>
        <v>19399.47</v>
      </c>
      <c r="H175" s="16"/>
      <c r="I175" s="17">
        <f t="shared" si="21"/>
        <v>0</v>
      </c>
      <c r="J175" s="16"/>
      <c r="K175" s="17">
        <f t="shared" si="22"/>
        <v>0</v>
      </c>
      <c r="L175" s="28">
        <v>0</v>
      </c>
      <c r="M175" s="17">
        <f t="shared" si="18"/>
        <v>0</v>
      </c>
    </row>
    <row r="176" spans="1:13" s="75" customFormat="1" ht="27" x14ac:dyDescent="0.2">
      <c r="A176" s="25">
        <f t="shared" si="23"/>
        <v>119</v>
      </c>
      <c r="B176" s="32" t="s">
        <v>249</v>
      </c>
      <c r="C176" s="27" t="s">
        <v>250</v>
      </c>
      <c r="D176" s="22" t="s">
        <v>22</v>
      </c>
      <c r="E176" s="35">
        <v>3</v>
      </c>
      <c r="F176" s="23">
        <v>26306.69</v>
      </c>
      <c r="G176" s="24">
        <f t="shared" si="19"/>
        <v>78920.069999999992</v>
      </c>
      <c r="H176" s="16"/>
      <c r="I176" s="17">
        <f t="shared" si="21"/>
        <v>0</v>
      </c>
      <c r="J176" s="16"/>
      <c r="K176" s="17">
        <f t="shared" si="22"/>
        <v>0</v>
      </c>
      <c r="L176" s="28">
        <v>0</v>
      </c>
      <c r="M176" s="17">
        <f t="shared" si="18"/>
        <v>0</v>
      </c>
    </row>
    <row r="177" spans="1:13" s="75" customFormat="1" ht="27" x14ac:dyDescent="0.2">
      <c r="A177" s="25">
        <f t="shared" si="23"/>
        <v>120</v>
      </c>
      <c r="B177" s="32" t="s">
        <v>251</v>
      </c>
      <c r="C177" s="27" t="s">
        <v>252</v>
      </c>
      <c r="D177" s="22" t="s">
        <v>253</v>
      </c>
      <c r="E177" s="35">
        <v>14500</v>
      </c>
      <c r="F177" s="23">
        <v>41.49</v>
      </c>
      <c r="G177" s="24">
        <f t="shared" si="19"/>
        <v>601605</v>
      </c>
      <c r="H177" s="16"/>
      <c r="I177" s="17">
        <f t="shared" si="21"/>
        <v>0</v>
      </c>
      <c r="J177" s="16"/>
      <c r="K177" s="17">
        <f t="shared" si="22"/>
        <v>0</v>
      </c>
      <c r="L177" s="28">
        <v>0</v>
      </c>
      <c r="M177" s="17">
        <f t="shared" si="18"/>
        <v>0</v>
      </c>
    </row>
    <row r="178" spans="1:13" s="75" customFormat="1" ht="27" x14ac:dyDescent="0.2">
      <c r="A178" s="25">
        <f t="shared" si="23"/>
        <v>121</v>
      </c>
      <c r="B178" s="32" t="s">
        <v>254</v>
      </c>
      <c r="C178" s="27" t="s">
        <v>255</v>
      </c>
      <c r="D178" s="22" t="s">
        <v>83</v>
      </c>
      <c r="E178" s="35">
        <v>132.5</v>
      </c>
      <c r="F178" s="23">
        <v>621.03</v>
      </c>
      <c r="G178" s="24">
        <f t="shared" si="19"/>
        <v>82286.474999999991</v>
      </c>
      <c r="H178" s="16"/>
      <c r="I178" s="17">
        <f t="shared" si="21"/>
        <v>0</v>
      </c>
      <c r="J178" s="16"/>
      <c r="K178" s="17">
        <f t="shared" si="22"/>
        <v>0</v>
      </c>
      <c r="L178" s="28">
        <v>0</v>
      </c>
      <c r="M178" s="17">
        <f t="shared" si="18"/>
        <v>0</v>
      </c>
    </row>
    <row r="179" spans="1:13" s="75" customFormat="1" ht="27" x14ac:dyDescent="0.2">
      <c r="A179" s="25">
        <f t="shared" si="23"/>
        <v>122</v>
      </c>
      <c r="B179" s="32" t="s">
        <v>256</v>
      </c>
      <c r="C179" s="27" t="s">
        <v>257</v>
      </c>
      <c r="D179" s="22" t="s">
        <v>43</v>
      </c>
      <c r="E179" s="35">
        <v>175</v>
      </c>
      <c r="F179" s="23">
        <v>705.83</v>
      </c>
      <c r="G179" s="24">
        <f t="shared" si="19"/>
        <v>123520.25</v>
      </c>
      <c r="H179" s="16"/>
      <c r="I179" s="17">
        <f t="shared" si="21"/>
        <v>0</v>
      </c>
      <c r="J179" s="16"/>
      <c r="K179" s="17">
        <f t="shared" si="22"/>
        <v>0</v>
      </c>
      <c r="L179" s="28">
        <v>0</v>
      </c>
      <c r="M179" s="17">
        <f t="shared" si="18"/>
        <v>0</v>
      </c>
    </row>
    <row r="180" spans="1:13" s="75" customFormat="1" ht="81" x14ac:dyDescent="0.2">
      <c r="A180" s="25">
        <f t="shared" si="23"/>
        <v>123</v>
      </c>
      <c r="B180" s="32" t="s">
        <v>258</v>
      </c>
      <c r="C180" s="27" t="s">
        <v>259</v>
      </c>
      <c r="D180" s="22" t="s">
        <v>83</v>
      </c>
      <c r="E180" s="35">
        <v>330</v>
      </c>
      <c r="F180" s="23">
        <v>143.66</v>
      </c>
      <c r="G180" s="24">
        <f t="shared" si="19"/>
        <v>47407.799999999996</v>
      </c>
      <c r="H180" s="16"/>
      <c r="I180" s="17">
        <f t="shared" si="21"/>
        <v>0</v>
      </c>
      <c r="J180" s="16"/>
      <c r="K180" s="17">
        <f t="shared" si="22"/>
        <v>0</v>
      </c>
      <c r="L180" s="28">
        <v>0</v>
      </c>
      <c r="M180" s="17">
        <f t="shared" si="18"/>
        <v>0</v>
      </c>
    </row>
    <row r="181" spans="1:13" s="75" customFormat="1" ht="121.5" x14ac:dyDescent="0.2">
      <c r="A181" s="25">
        <f t="shared" si="23"/>
        <v>124</v>
      </c>
      <c r="B181" s="32" t="s">
        <v>260</v>
      </c>
      <c r="C181" s="27" t="s">
        <v>261</v>
      </c>
      <c r="D181" s="22" t="s">
        <v>83</v>
      </c>
      <c r="E181" s="35">
        <v>330</v>
      </c>
      <c r="F181" s="23">
        <v>143.66</v>
      </c>
      <c r="G181" s="24">
        <f t="shared" si="19"/>
        <v>47407.799999999996</v>
      </c>
      <c r="H181" s="16"/>
      <c r="I181" s="17">
        <f t="shared" si="21"/>
        <v>0</v>
      </c>
      <c r="J181" s="16"/>
      <c r="K181" s="17">
        <f t="shared" si="22"/>
        <v>0</v>
      </c>
      <c r="L181" s="28">
        <v>0</v>
      </c>
      <c r="M181" s="17">
        <f t="shared" si="18"/>
        <v>0</v>
      </c>
    </row>
    <row r="182" spans="1:13" s="75" customFormat="1" x14ac:dyDescent="0.2">
      <c r="A182" s="25"/>
      <c r="B182" s="32"/>
      <c r="C182" s="27"/>
      <c r="D182" s="29" t="s">
        <v>17</v>
      </c>
      <c r="F182" s="79"/>
      <c r="G182" s="30">
        <f>SUM(G164:G181)</f>
        <v>1124807.5449999999</v>
      </c>
      <c r="H182" s="16"/>
      <c r="I182" s="17">
        <f t="shared" si="21"/>
        <v>0</v>
      </c>
      <c r="J182" s="16"/>
      <c r="K182" s="17"/>
      <c r="L182" s="28">
        <v>0</v>
      </c>
      <c r="M182" s="17">
        <f t="shared" si="18"/>
        <v>0</v>
      </c>
    </row>
    <row r="183" spans="1:13" s="75" customFormat="1" x14ac:dyDescent="0.2">
      <c r="A183" s="76"/>
      <c r="B183" s="80"/>
      <c r="C183" s="78" t="s">
        <v>262</v>
      </c>
      <c r="D183" s="22"/>
      <c r="E183" s="39"/>
      <c r="F183" s="23"/>
      <c r="G183" s="24"/>
      <c r="H183" s="16"/>
      <c r="I183" s="17">
        <f t="shared" si="21"/>
        <v>0</v>
      </c>
      <c r="J183" s="16"/>
      <c r="K183" s="17">
        <f t="shared" ref="K183:K202" si="24">ROUND((J183*$F183),2)</f>
        <v>0</v>
      </c>
      <c r="L183" s="28">
        <v>0</v>
      </c>
      <c r="M183" s="17">
        <f t="shared" si="18"/>
        <v>0</v>
      </c>
    </row>
    <row r="184" spans="1:13" s="75" customFormat="1" ht="27" x14ac:dyDescent="0.2">
      <c r="A184" s="25">
        <f>A181+1</f>
        <v>125</v>
      </c>
      <c r="B184" s="32" t="s">
        <v>227</v>
      </c>
      <c r="C184" s="27" t="s">
        <v>263</v>
      </c>
      <c r="D184" s="22" t="s">
        <v>27</v>
      </c>
      <c r="E184" s="39">
        <v>35</v>
      </c>
      <c r="F184" s="23">
        <v>188.47</v>
      </c>
      <c r="G184" s="24">
        <f t="shared" si="19"/>
        <v>6596.45</v>
      </c>
      <c r="H184" s="16"/>
      <c r="I184" s="17">
        <f t="shared" si="21"/>
        <v>0</v>
      </c>
      <c r="J184" s="16"/>
      <c r="K184" s="17">
        <f t="shared" si="24"/>
        <v>0</v>
      </c>
      <c r="L184" s="28">
        <v>0</v>
      </c>
      <c r="M184" s="17">
        <f t="shared" si="18"/>
        <v>0</v>
      </c>
    </row>
    <row r="185" spans="1:13" s="75" customFormat="1" ht="40.5" x14ac:dyDescent="0.2">
      <c r="A185" s="25">
        <f>A184+1</f>
        <v>126</v>
      </c>
      <c r="B185" s="32" t="s">
        <v>229</v>
      </c>
      <c r="C185" s="27" t="s">
        <v>264</v>
      </c>
      <c r="D185" s="22" t="s">
        <v>22</v>
      </c>
      <c r="E185" s="39">
        <v>3</v>
      </c>
      <c r="F185" s="23">
        <v>4433.8900000000003</v>
      </c>
      <c r="G185" s="24">
        <f t="shared" si="19"/>
        <v>13301.670000000002</v>
      </c>
      <c r="H185" s="16"/>
      <c r="I185" s="17">
        <f t="shared" si="21"/>
        <v>0</v>
      </c>
      <c r="J185" s="16"/>
      <c r="K185" s="17">
        <f t="shared" si="24"/>
        <v>0</v>
      </c>
      <c r="L185" s="28">
        <v>0</v>
      </c>
      <c r="M185" s="17">
        <f t="shared" si="18"/>
        <v>0</v>
      </c>
    </row>
    <row r="186" spans="1:13" s="75" customFormat="1" ht="40.5" x14ac:dyDescent="0.2">
      <c r="A186" s="25">
        <f>A185+1</f>
        <v>127</v>
      </c>
      <c r="B186" s="32" t="s">
        <v>70</v>
      </c>
      <c r="C186" s="27" t="s">
        <v>265</v>
      </c>
      <c r="D186" s="22" t="s">
        <v>83</v>
      </c>
      <c r="E186" s="39">
        <v>25</v>
      </c>
      <c r="F186" s="23">
        <v>81.06</v>
      </c>
      <c r="G186" s="24">
        <f t="shared" si="19"/>
        <v>2026.5</v>
      </c>
      <c r="H186" s="16"/>
      <c r="I186" s="17">
        <f t="shared" si="21"/>
        <v>0</v>
      </c>
      <c r="J186" s="16"/>
      <c r="K186" s="17">
        <f t="shared" si="24"/>
        <v>0</v>
      </c>
      <c r="L186" s="28">
        <v>0</v>
      </c>
      <c r="M186" s="17">
        <f t="shared" si="18"/>
        <v>0</v>
      </c>
    </row>
    <row r="187" spans="1:13" s="75" customFormat="1" ht="27" x14ac:dyDescent="0.2">
      <c r="A187" s="25">
        <f>A186+1</f>
        <v>128</v>
      </c>
      <c r="B187" s="32" t="s">
        <v>232</v>
      </c>
      <c r="C187" s="27" t="s">
        <v>266</v>
      </c>
      <c r="D187" s="22" t="s">
        <v>83</v>
      </c>
      <c r="E187" s="39">
        <v>150</v>
      </c>
      <c r="F187" s="23">
        <v>162.15</v>
      </c>
      <c r="G187" s="24">
        <f t="shared" si="19"/>
        <v>24322.5</v>
      </c>
      <c r="H187" s="16"/>
      <c r="I187" s="17">
        <f t="shared" si="21"/>
        <v>0</v>
      </c>
      <c r="J187" s="16"/>
      <c r="K187" s="17">
        <f t="shared" si="24"/>
        <v>0</v>
      </c>
      <c r="L187" s="28">
        <v>0</v>
      </c>
      <c r="M187" s="17">
        <f t="shared" si="18"/>
        <v>0</v>
      </c>
    </row>
    <row r="188" spans="1:13" s="75" customFormat="1" x14ac:dyDescent="0.2">
      <c r="A188" s="25">
        <f t="shared" ref="A188:A202" si="25">A187+1</f>
        <v>129</v>
      </c>
      <c r="B188" s="32" t="s">
        <v>234</v>
      </c>
      <c r="C188" s="27" t="s">
        <v>267</v>
      </c>
      <c r="D188" s="22" t="s">
        <v>83</v>
      </c>
      <c r="E188" s="39">
        <v>75</v>
      </c>
      <c r="F188" s="23">
        <v>24.88</v>
      </c>
      <c r="G188" s="24">
        <f t="shared" si="19"/>
        <v>1866</v>
      </c>
      <c r="H188" s="16"/>
      <c r="I188" s="17">
        <f t="shared" si="21"/>
        <v>0</v>
      </c>
      <c r="J188" s="16"/>
      <c r="K188" s="17">
        <f t="shared" si="24"/>
        <v>0</v>
      </c>
      <c r="L188" s="28">
        <v>0</v>
      </c>
      <c r="M188" s="17">
        <f t="shared" si="18"/>
        <v>0</v>
      </c>
    </row>
    <row r="189" spans="1:13" s="75" customFormat="1" ht="27" x14ac:dyDescent="0.2">
      <c r="A189" s="25">
        <f t="shared" si="25"/>
        <v>130</v>
      </c>
      <c r="B189" s="32" t="s">
        <v>236</v>
      </c>
      <c r="C189" s="27" t="s">
        <v>237</v>
      </c>
      <c r="D189" s="22" t="s">
        <v>27</v>
      </c>
      <c r="E189" s="39">
        <v>70</v>
      </c>
      <c r="F189" s="23">
        <v>25.41</v>
      </c>
      <c r="G189" s="24">
        <f t="shared" si="19"/>
        <v>1778.7</v>
      </c>
      <c r="H189" s="16"/>
      <c r="I189" s="17">
        <f t="shared" si="21"/>
        <v>0</v>
      </c>
      <c r="J189" s="16"/>
      <c r="K189" s="17">
        <f t="shared" si="24"/>
        <v>0</v>
      </c>
      <c r="L189" s="28">
        <v>0</v>
      </c>
      <c r="M189" s="17">
        <f t="shared" si="18"/>
        <v>0</v>
      </c>
    </row>
    <row r="190" spans="1:13" s="75" customFormat="1" ht="40.5" x14ac:dyDescent="0.2">
      <c r="A190" s="25">
        <f t="shared" si="25"/>
        <v>131</v>
      </c>
      <c r="B190" s="32" t="s">
        <v>229</v>
      </c>
      <c r="C190" s="27" t="s">
        <v>268</v>
      </c>
      <c r="D190" s="22" t="s">
        <v>43</v>
      </c>
      <c r="E190" s="39">
        <v>37.5</v>
      </c>
      <c r="F190" s="23">
        <v>444.09</v>
      </c>
      <c r="G190" s="24">
        <f t="shared" si="19"/>
        <v>16653.375</v>
      </c>
      <c r="H190" s="16"/>
      <c r="I190" s="17">
        <f t="shared" si="21"/>
        <v>0</v>
      </c>
      <c r="J190" s="16"/>
      <c r="K190" s="17">
        <f t="shared" si="24"/>
        <v>0</v>
      </c>
      <c r="L190" s="28">
        <v>0</v>
      </c>
      <c r="M190" s="17">
        <f t="shared" si="18"/>
        <v>0</v>
      </c>
    </row>
    <row r="191" spans="1:13" s="75" customFormat="1" ht="67.5" x14ac:dyDescent="0.2">
      <c r="A191" s="25">
        <f t="shared" si="25"/>
        <v>132</v>
      </c>
      <c r="B191" s="32" t="s">
        <v>239</v>
      </c>
      <c r="C191" s="27" t="s">
        <v>240</v>
      </c>
      <c r="D191" s="22" t="s">
        <v>43</v>
      </c>
      <c r="E191" s="39">
        <v>37.5</v>
      </c>
      <c r="F191" s="23">
        <v>252.79</v>
      </c>
      <c r="G191" s="24">
        <f t="shared" si="19"/>
        <v>9479.625</v>
      </c>
      <c r="H191" s="16"/>
      <c r="I191" s="17">
        <f t="shared" si="21"/>
        <v>0</v>
      </c>
      <c r="J191" s="16"/>
      <c r="K191" s="17">
        <f t="shared" si="24"/>
        <v>0</v>
      </c>
      <c r="L191" s="28">
        <v>0</v>
      </c>
      <c r="M191" s="17">
        <f t="shared" si="18"/>
        <v>0</v>
      </c>
    </row>
    <row r="192" spans="1:13" s="75" customFormat="1" ht="54" x14ac:dyDescent="0.2">
      <c r="A192" s="25">
        <f t="shared" si="25"/>
        <v>133</v>
      </c>
      <c r="B192" s="32" t="s">
        <v>241</v>
      </c>
      <c r="C192" s="27" t="s">
        <v>269</v>
      </c>
      <c r="D192" s="22" t="s">
        <v>83</v>
      </c>
      <c r="E192" s="39">
        <v>30.5</v>
      </c>
      <c r="F192" s="23">
        <v>724.14</v>
      </c>
      <c r="G192" s="24">
        <f t="shared" si="19"/>
        <v>22086.27</v>
      </c>
      <c r="H192" s="16"/>
      <c r="I192" s="17">
        <f t="shared" si="21"/>
        <v>0</v>
      </c>
      <c r="J192" s="16"/>
      <c r="K192" s="17">
        <f t="shared" si="24"/>
        <v>0</v>
      </c>
      <c r="L192" s="28">
        <v>0</v>
      </c>
      <c r="M192" s="17">
        <f t="shared" si="18"/>
        <v>0</v>
      </c>
    </row>
    <row r="193" spans="1:13" s="75" customFormat="1" ht="27" x14ac:dyDescent="0.2">
      <c r="A193" s="25">
        <f t="shared" si="25"/>
        <v>134</v>
      </c>
      <c r="B193" s="32" t="s">
        <v>270</v>
      </c>
      <c r="C193" s="27" t="s">
        <v>271</v>
      </c>
      <c r="D193" s="22" t="s">
        <v>83</v>
      </c>
      <c r="E193" s="39">
        <v>9.4499999999999993</v>
      </c>
      <c r="F193" s="23">
        <v>1235.71</v>
      </c>
      <c r="G193" s="24">
        <f t="shared" si="19"/>
        <v>11677.459499999999</v>
      </c>
      <c r="H193" s="16"/>
      <c r="I193" s="17">
        <f t="shared" si="21"/>
        <v>0</v>
      </c>
      <c r="J193" s="16"/>
      <c r="K193" s="17">
        <f t="shared" si="24"/>
        <v>0</v>
      </c>
      <c r="L193" s="28">
        <v>0</v>
      </c>
      <c r="M193" s="17">
        <f t="shared" si="18"/>
        <v>0</v>
      </c>
    </row>
    <row r="194" spans="1:13" s="75" customFormat="1" x14ac:dyDescent="0.2">
      <c r="A194" s="25">
        <f t="shared" si="25"/>
        <v>135</v>
      </c>
      <c r="B194" s="32" t="s">
        <v>243</v>
      </c>
      <c r="C194" s="27" t="s">
        <v>272</v>
      </c>
      <c r="D194" s="22" t="s">
        <v>22</v>
      </c>
      <c r="E194" s="39">
        <v>3</v>
      </c>
      <c r="F194" s="23">
        <v>6380.72</v>
      </c>
      <c r="G194" s="24">
        <f t="shared" si="19"/>
        <v>19142.16</v>
      </c>
      <c r="H194" s="16"/>
      <c r="I194" s="17">
        <f t="shared" si="21"/>
        <v>0</v>
      </c>
      <c r="J194" s="16"/>
      <c r="K194" s="17">
        <f t="shared" si="24"/>
        <v>0</v>
      </c>
      <c r="L194" s="28">
        <v>0</v>
      </c>
      <c r="M194" s="17">
        <f t="shared" si="18"/>
        <v>0</v>
      </c>
    </row>
    <row r="195" spans="1:13" s="75" customFormat="1" x14ac:dyDescent="0.2">
      <c r="A195" s="25">
        <f t="shared" si="25"/>
        <v>136</v>
      </c>
      <c r="B195" s="32" t="s">
        <v>245</v>
      </c>
      <c r="C195" s="27" t="s">
        <v>246</v>
      </c>
      <c r="D195" s="22" t="s">
        <v>22</v>
      </c>
      <c r="E195" s="39">
        <v>12</v>
      </c>
      <c r="F195" s="23">
        <v>229.1</v>
      </c>
      <c r="G195" s="24">
        <f t="shared" si="19"/>
        <v>2749.2</v>
      </c>
      <c r="H195" s="16"/>
      <c r="I195" s="17">
        <f t="shared" si="21"/>
        <v>0</v>
      </c>
      <c r="J195" s="16"/>
      <c r="K195" s="17">
        <f t="shared" si="24"/>
        <v>0</v>
      </c>
      <c r="L195" s="28">
        <v>0</v>
      </c>
      <c r="M195" s="17">
        <f t="shared" si="18"/>
        <v>0</v>
      </c>
    </row>
    <row r="196" spans="1:13" s="75" customFormat="1" ht="27" x14ac:dyDescent="0.2">
      <c r="A196" s="25">
        <f t="shared" si="25"/>
        <v>137</v>
      </c>
      <c r="B196" s="32" t="s">
        <v>247</v>
      </c>
      <c r="C196" s="27" t="s">
        <v>248</v>
      </c>
      <c r="D196" s="22" t="s">
        <v>22</v>
      </c>
      <c r="E196" s="39">
        <v>3</v>
      </c>
      <c r="F196" s="23">
        <v>6466.49</v>
      </c>
      <c r="G196" s="24">
        <f t="shared" si="19"/>
        <v>19399.47</v>
      </c>
      <c r="H196" s="16"/>
      <c r="I196" s="17">
        <f t="shared" si="21"/>
        <v>0</v>
      </c>
      <c r="J196" s="16"/>
      <c r="K196" s="17">
        <f t="shared" si="24"/>
        <v>0</v>
      </c>
      <c r="L196" s="28">
        <v>0</v>
      </c>
      <c r="M196" s="17">
        <f t="shared" si="18"/>
        <v>0</v>
      </c>
    </row>
    <row r="197" spans="1:13" s="75" customFormat="1" ht="27" x14ac:dyDescent="0.2">
      <c r="A197" s="25">
        <f t="shared" si="25"/>
        <v>138</v>
      </c>
      <c r="B197" s="32" t="s">
        <v>249</v>
      </c>
      <c r="C197" s="27" t="s">
        <v>250</v>
      </c>
      <c r="D197" s="22" t="s">
        <v>22</v>
      </c>
      <c r="E197" s="39">
        <v>3</v>
      </c>
      <c r="F197" s="23">
        <v>26306.69</v>
      </c>
      <c r="G197" s="24">
        <f t="shared" si="19"/>
        <v>78920.069999999992</v>
      </c>
      <c r="H197" s="16"/>
      <c r="I197" s="17">
        <f t="shared" si="21"/>
        <v>0</v>
      </c>
      <c r="J197" s="16"/>
      <c r="K197" s="17">
        <f t="shared" si="24"/>
        <v>0</v>
      </c>
      <c r="L197" s="28">
        <v>0</v>
      </c>
      <c r="M197" s="17">
        <f t="shared" si="18"/>
        <v>0</v>
      </c>
    </row>
    <row r="198" spans="1:13" s="75" customFormat="1" ht="27" x14ac:dyDescent="0.2">
      <c r="A198" s="25">
        <f t="shared" si="25"/>
        <v>139</v>
      </c>
      <c r="B198" s="32" t="s">
        <v>251</v>
      </c>
      <c r="C198" s="27" t="s">
        <v>252</v>
      </c>
      <c r="D198" s="22" t="s">
        <v>253</v>
      </c>
      <c r="E198" s="39">
        <v>14500</v>
      </c>
      <c r="F198" s="23">
        <v>41.49</v>
      </c>
      <c r="G198" s="24">
        <f t="shared" si="19"/>
        <v>601605</v>
      </c>
      <c r="H198" s="16"/>
      <c r="I198" s="17">
        <f t="shared" si="21"/>
        <v>0</v>
      </c>
      <c r="J198" s="16"/>
      <c r="K198" s="17">
        <f t="shared" si="24"/>
        <v>0</v>
      </c>
      <c r="L198" s="28">
        <v>0</v>
      </c>
      <c r="M198" s="17">
        <f t="shared" si="18"/>
        <v>0</v>
      </c>
    </row>
    <row r="199" spans="1:13" s="75" customFormat="1" ht="27" x14ac:dyDescent="0.2">
      <c r="A199" s="25">
        <f t="shared" si="25"/>
        <v>140</v>
      </c>
      <c r="B199" s="32" t="s">
        <v>254</v>
      </c>
      <c r="C199" s="27" t="s">
        <v>273</v>
      </c>
      <c r="D199" s="22" t="s">
        <v>83</v>
      </c>
      <c r="E199" s="39">
        <v>132.5</v>
      </c>
      <c r="F199" s="23">
        <v>635.29</v>
      </c>
      <c r="G199" s="24">
        <f t="shared" si="19"/>
        <v>84175.924999999988</v>
      </c>
      <c r="H199" s="16"/>
      <c r="I199" s="17">
        <f t="shared" si="21"/>
        <v>0</v>
      </c>
      <c r="J199" s="16"/>
      <c r="K199" s="17">
        <f t="shared" si="24"/>
        <v>0</v>
      </c>
      <c r="L199" s="28">
        <v>0</v>
      </c>
      <c r="M199" s="17">
        <f t="shared" si="18"/>
        <v>0</v>
      </c>
    </row>
    <row r="200" spans="1:13" s="75" customFormat="1" ht="27" x14ac:dyDescent="0.2">
      <c r="A200" s="25">
        <f t="shared" si="25"/>
        <v>141</v>
      </c>
      <c r="B200" s="32" t="s">
        <v>256</v>
      </c>
      <c r="C200" s="27" t="s">
        <v>257</v>
      </c>
      <c r="D200" s="22" t="s">
        <v>43</v>
      </c>
      <c r="E200" s="39">
        <v>175</v>
      </c>
      <c r="F200" s="23">
        <v>705.83</v>
      </c>
      <c r="G200" s="24">
        <f t="shared" si="19"/>
        <v>123520.25</v>
      </c>
      <c r="H200" s="16"/>
      <c r="I200" s="17">
        <f t="shared" si="21"/>
        <v>0</v>
      </c>
      <c r="J200" s="16"/>
      <c r="K200" s="17">
        <f t="shared" si="24"/>
        <v>0</v>
      </c>
      <c r="L200" s="28">
        <v>0</v>
      </c>
      <c r="M200" s="17">
        <f t="shared" si="18"/>
        <v>0</v>
      </c>
    </row>
    <row r="201" spans="1:13" s="75" customFormat="1" ht="81" x14ac:dyDescent="0.2">
      <c r="A201" s="25">
        <f t="shared" si="25"/>
        <v>142</v>
      </c>
      <c r="B201" s="32" t="s">
        <v>258</v>
      </c>
      <c r="C201" s="27" t="s">
        <v>259</v>
      </c>
      <c r="D201" s="22" t="s">
        <v>83</v>
      </c>
      <c r="E201" s="39">
        <v>330</v>
      </c>
      <c r="F201" s="23">
        <v>143.66</v>
      </c>
      <c r="G201" s="24">
        <f t="shared" si="19"/>
        <v>47407.799999999996</v>
      </c>
      <c r="H201" s="16"/>
      <c r="I201" s="17">
        <f t="shared" si="21"/>
        <v>0</v>
      </c>
      <c r="J201" s="16"/>
      <c r="K201" s="17">
        <f t="shared" si="24"/>
        <v>0</v>
      </c>
      <c r="L201" s="28">
        <v>0</v>
      </c>
      <c r="M201" s="17">
        <f t="shared" si="18"/>
        <v>0</v>
      </c>
    </row>
    <row r="202" spans="1:13" s="75" customFormat="1" ht="121.5" x14ac:dyDescent="0.2">
      <c r="A202" s="25">
        <f t="shared" si="25"/>
        <v>143</v>
      </c>
      <c r="B202" s="32" t="s">
        <v>260</v>
      </c>
      <c r="C202" s="27" t="s">
        <v>261</v>
      </c>
      <c r="D202" s="22" t="s">
        <v>83</v>
      </c>
      <c r="E202" s="39">
        <v>330</v>
      </c>
      <c r="F202" s="23">
        <v>143.66</v>
      </c>
      <c r="G202" s="24">
        <f t="shared" si="19"/>
        <v>47407.799999999996</v>
      </c>
      <c r="H202" s="16"/>
      <c r="I202" s="17">
        <f t="shared" si="21"/>
        <v>0</v>
      </c>
      <c r="J202" s="16"/>
      <c r="K202" s="17">
        <f t="shared" si="24"/>
        <v>0</v>
      </c>
      <c r="L202" s="28">
        <v>0</v>
      </c>
      <c r="M202" s="17">
        <f t="shared" si="18"/>
        <v>0</v>
      </c>
    </row>
    <row r="203" spans="1:13" s="75" customFormat="1" x14ac:dyDescent="0.2">
      <c r="A203" s="25"/>
      <c r="B203" s="32"/>
      <c r="C203" s="27"/>
      <c r="D203" s="29" t="s">
        <v>17</v>
      </c>
      <c r="F203" s="79"/>
      <c r="G203" s="30">
        <f>SUM(G184:G202)</f>
        <v>1134116.2245</v>
      </c>
      <c r="H203" s="16"/>
      <c r="I203" s="17">
        <f t="shared" si="21"/>
        <v>0</v>
      </c>
      <c r="J203" s="16"/>
      <c r="K203" s="17"/>
      <c r="L203" s="28">
        <v>0</v>
      </c>
      <c r="M203" s="17">
        <f t="shared" si="18"/>
        <v>0</v>
      </c>
    </row>
    <row r="204" spans="1:13" s="75" customFormat="1" x14ac:dyDescent="0.2">
      <c r="A204" s="76"/>
      <c r="B204" s="80"/>
      <c r="C204" s="78" t="s">
        <v>274</v>
      </c>
      <c r="D204" s="22"/>
      <c r="E204" s="39"/>
      <c r="F204" s="23"/>
      <c r="G204" s="24"/>
      <c r="H204" s="16"/>
      <c r="I204" s="17">
        <f t="shared" si="21"/>
        <v>0</v>
      </c>
      <c r="J204" s="16"/>
      <c r="K204" s="17">
        <f t="shared" ref="K204:K218" si="26">ROUND((J204*$F204),2)</f>
        <v>0</v>
      </c>
      <c r="L204" s="28">
        <v>0</v>
      </c>
      <c r="M204" s="17">
        <f t="shared" si="18"/>
        <v>0</v>
      </c>
    </row>
    <row r="205" spans="1:13" s="75" customFormat="1" ht="27" x14ac:dyDescent="0.2">
      <c r="A205" s="25">
        <f>A202+1</f>
        <v>144</v>
      </c>
      <c r="B205" s="32" t="s">
        <v>227</v>
      </c>
      <c r="C205" s="27" t="s">
        <v>275</v>
      </c>
      <c r="D205" s="22" t="s">
        <v>27</v>
      </c>
      <c r="E205" s="39">
        <v>35.200000000000003</v>
      </c>
      <c r="F205" s="23">
        <v>188.47</v>
      </c>
      <c r="G205" s="24">
        <f t="shared" si="19"/>
        <v>6634.1440000000002</v>
      </c>
      <c r="H205" s="16"/>
      <c r="I205" s="17">
        <f t="shared" si="21"/>
        <v>0</v>
      </c>
      <c r="J205" s="16"/>
      <c r="K205" s="17">
        <f t="shared" si="26"/>
        <v>0</v>
      </c>
      <c r="L205" s="28">
        <v>0</v>
      </c>
      <c r="M205" s="17">
        <f t="shared" si="18"/>
        <v>0</v>
      </c>
    </row>
    <row r="206" spans="1:13" s="75" customFormat="1" ht="40.5" x14ac:dyDescent="0.2">
      <c r="A206" s="25">
        <f>A205+1</f>
        <v>145</v>
      </c>
      <c r="B206" s="32" t="s">
        <v>70</v>
      </c>
      <c r="C206" s="27" t="s">
        <v>276</v>
      </c>
      <c r="D206" s="22" t="s">
        <v>83</v>
      </c>
      <c r="E206" s="39">
        <v>16</v>
      </c>
      <c r="F206" s="23">
        <v>81.06</v>
      </c>
      <c r="G206" s="24">
        <f t="shared" si="19"/>
        <v>1296.96</v>
      </c>
      <c r="H206" s="16"/>
      <c r="I206" s="17">
        <f t="shared" si="21"/>
        <v>0</v>
      </c>
      <c r="J206" s="16"/>
      <c r="K206" s="17">
        <f t="shared" si="26"/>
        <v>0</v>
      </c>
      <c r="L206" s="28">
        <v>0</v>
      </c>
      <c r="M206" s="17">
        <f t="shared" ref="M206:M269" si="27">ROUND((L206*$F206),2)</f>
        <v>0</v>
      </c>
    </row>
    <row r="207" spans="1:13" s="75" customFormat="1" ht="40.5" x14ac:dyDescent="0.2">
      <c r="A207" s="25">
        <f t="shared" ref="A207:A215" si="28">A206+1</f>
        <v>146</v>
      </c>
      <c r="B207" s="32" t="s">
        <v>229</v>
      </c>
      <c r="C207" s="27" t="s">
        <v>277</v>
      </c>
      <c r="D207" s="22" t="s">
        <v>27</v>
      </c>
      <c r="E207" s="39">
        <v>14.139999999999999</v>
      </c>
      <c r="F207" s="23">
        <v>2543.2399999999998</v>
      </c>
      <c r="G207" s="24">
        <f t="shared" si="19"/>
        <v>35961.413599999993</v>
      </c>
      <c r="H207" s="16"/>
      <c r="I207" s="17">
        <f t="shared" si="21"/>
        <v>0</v>
      </c>
      <c r="J207" s="16"/>
      <c r="K207" s="17">
        <f t="shared" si="26"/>
        <v>0</v>
      </c>
      <c r="L207" s="28">
        <v>0</v>
      </c>
      <c r="M207" s="17">
        <f t="shared" si="27"/>
        <v>0</v>
      </c>
    </row>
    <row r="208" spans="1:13" s="75" customFormat="1" ht="54" x14ac:dyDescent="0.2">
      <c r="A208" s="25">
        <f t="shared" si="28"/>
        <v>147</v>
      </c>
      <c r="B208" s="32" t="s">
        <v>278</v>
      </c>
      <c r="C208" s="27" t="s">
        <v>279</v>
      </c>
      <c r="D208" s="22" t="s">
        <v>77</v>
      </c>
      <c r="E208" s="39">
        <v>758.51</v>
      </c>
      <c r="F208" s="23">
        <v>28.13</v>
      </c>
      <c r="G208" s="24">
        <f t="shared" si="19"/>
        <v>21336.886299999998</v>
      </c>
      <c r="H208" s="16"/>
      <c r="I208" s="17">
        <f t="shared" si="21"/>
        <v>0</v>
      </c>
      <c r="J208" s="16"/>
      <c r="K208" s="17">
        <f t="shared" si="26"/>
        <v>0</v>
      </c>
      <c r="L208" s="28">
        <v>0</v>
      </c>
      <c r="M208" s="17">
        <f t="shared" si="27"/>
        <v>0</v>
      </c>
    </row>
    <row r="209" spans="1:13" s="75" customFormat="1" ht="27" x14ac:dyDescent="0.2">
      <c r="A209" s="25">
        <f t="shared" si="28"/>
        <v>148</v>
      </c>
      <c r="B209" s="32" t="s">
        <v>236</v>
      </c>
      <c r="C209" s="27" t="s">
        <v>237</v>
      </c>
      <c r="D209" s="22" t="s">
        <v>27</v>
      </c>
      <c r="E209" s="39">
        <v>21.8</v>
      </c>
      <c r="F209" s="23">
        <v>25.41</v>
      </c>
      <c r="G209" s="24">
        <f t="shared" si="19"/>
        <v>553.93799999999999</v>
      </c>
      <c r="H209" s="16"/>
      <c r="I209" s="17">
        <f t="shared" si="21"/>
        <v>0</v>
      </c>
      <c r="J209" s="16"/>
      <c r="K209" s="17">
        <f t="shared" si="26"/>
        <v>0</v>
      </c>
      <c r="L209" s="28">
        <v>0</v>
      </c>
      <c r="M209" s="17">
        <f t="shared" si="27"/>
        <v>0</v>
      </c>
    </row>
    <row r="210" spans="1:13" s="75" customFormat="1" ht="67.5" x14ac:dyDescent="0.2">
      <c r="A210" s="25">
        <f t="shared" si="28"/>
        <v>149</v>
      </c>
      <c r="B210" s="32" t="s">
        <v>280</v>
      </c>
      <c r="C210" s="27" t="s">
        <v>281</v>
      </c>
      <c r="D210" s="22" t="s">
        <v>77</v>
      </c>
      <c r="E210" s="39">
        <v>15564.630000000001</v>
      </c>
      <c r="F210" s="23">
        <v>41.49</v>
      </c>
      <c r="G210" s="24">
        <f t="shared" si="19"/>
        <v>645776.49870000011</v>
      </c>
      <c r="H210" s="16"/>
      <c r="I210" s="17">
        <f t="shared" si="21"/>
        <v>0</v>
      </c>
      <c r="J210" s="16"/>
      <c r="K210" s="17">
        <f t="shared" si="26"/>
        <v>0</v>
      </c>
      <c r="L210" s="28">
        <v>0</v>
      </c>
      <c r="M210" s="17">
        <f t="shared" si="27"/>
        <v>0</v>
      </c>
    </row>
    <row r="211" spans="1:13" s="75" customFormat="1" ht="54" x14ac:dyDescent="0.2">
      <c r="A211" s="25">
        <f t="shared" si="28"/>
        <v>150</v>
      </c>
      <c r="B211" s="32" t="s">
        <v>254</v>
      </c>
      <c r="C211" s="27" t="s">
        <v>282</v>
      </c>
      <c r="D211" s="22" t="s">
        <v>283</v>
      </c>
      <c r="E211" s="39">
        <v>92.78</v>
      </c>
      <c r="F211" s="23">
        <v>390.61</v>
      </c>
      <c r="G211" s="24">
        <f t="shared" ref="G211:G218" si="29">(F211*E211)</f>
        <v>36240.7958</v>
      </c>
      <c r="H211" s="16"/>
      <c r="I211" s="17">
        <f t="shared" si="21"/>
        <v>0</v>
      </c>
      <c r="J211" s="16"/>
      <c r="K211" s="17">
        <f t="shared" si="26"/>
        <v>0</v>
      </c>
      <c r="L211" s="28">
        <v>0</v>
      </c>
      <c r="M211" s="17">
        <f t="shared" si="27"/>
        <v>0</v>
      </c>
    </row>
    <row r="212" spans="1:13" s="75" customFormat="1" ht="54" x14ac:dyDescent="0.2">
      <c r="A212" s="25">
        <f t="shared" si="28"/>
        <v>151</v>
      </c>
      <c r="B212" s="32" t="s">
        <v>245</v>
      </c>
      <c r="C212" s="27" t="s">
        <v>284</v>
      </c>
      <c r="D212" s="22" t="s">
        <v>285</v>
      </c>
      <c r="E212" s="39">
        <v>1</v>
      </c>
      <c r="F212" s="23">
        <v>1856.32</v>
      </c>
      <c r="G212" s="24">
        <f t="shared" si="29"/>
        <v>1856.32</v>
      </c>
      <c r="H212" s="16"/>
      <c r="I212" s="17">
        <f t="shared" si="21"/>
        <v>0</v>
      </c>
      <c r="J212" s="16"/>
      <c r="K212" s="17">
        <f t="shared" si="26"/>
        <v>0</v>
      </c>
      <c r="L212" s="28">
        <v>0</v>
      </c>
      <c r="M212" s="17">
        <f t="shared" si="27"/>
        <v>0</v>
      </c>
    </row>
    <row r="213" spans="1:13" s="75" customFormat="1" ht="54" x14ac:dyDescent="0.2">
      <c r="A213" s="25">
        <f t="shared" si="28"/>
        <v>152</v>
      </c>
      <c r="B213" s="32" t="s">
        <v>245</v>
      </c>
      <c r="C213" s="27" t="s">
        <v>286</v>
      </c>
      <c r="D213" s="22" t="s">
        <v>285</v>
      </c>
      <c r="E213" s="39">
        <v>2</v>
      </c>
      <c r="F213" s="23">
        <v>2800.18</v>
      </c>
      <c r="G213" s="24">
        <f t="shared" si="29"/>
        <v>5600.36</v>
      </c>
      <c r="H213" s="16"/>
      <c r="I213" s="17">
        <f t="shared" si="21"/>
        <v>0</v>
      </c>
      <c r="J213" s="16"/>
      <c r="K213" s="17">
        <f t="shared" si="26"/>
        <v>0</v>
      </c>
      <c r="L213" s="28">
        <v>0</v>
      </c>
      <c r="M213" s="17">
        <f t="shared" si="27"/>
        <v>0</v>
      </c>
    </row>
    <row r="214" spans="1:13" s="75" customFormat="1" ht="40.5" x14ac:dyDescent="0.2">
      <c r="A214" s="25">
        <f t="shared" si="28"/>
        <v>153</v>
      </c>
      <c r="B214" s="32" t="s">
        <v>88</v>
      </c>
      <c r="C214" s="27" t="s">
        <v>287</v>
      </c>
      <c r="D214" s="22" t="s">
        <v>83</v>
      </c>
      <c r="E214" s="39">
        <v>92.78</v>
      </c>
      <c r="F214" s="23">
        <v>259.91000000000003</v>
      </c>
      <c r="G214" s="24">
        <f t="shared" si="29"/>
        <v>24114.449800000002</v>
      </c>
      <c r="H214" s="16"/>
      <c r="I214" s="17">
        <f t="shared" si="21"/>
        <v>0</v>
      </c>
      <c r="J214" s="16"/>
      <c r="K214" s="17">
        <f t="shared" si="26"/>
        <v>0</v>
      </c>
      <c r="L214" s="28">
        <v>0</v>
      </c>
      <c r="M214" s="17">
        <f t="shared" si="27"/>
        <v>0</v>
      </c>
    </row>
    <row r="215" spans="1:13" s="75" customFormat="1" ht="27" x14ac:dyDescent="0.2">
      <c r="A215" s="25">
        <f t="shared" si="28"/>
        <v>154</v>
      </c>
      <c r="B215" s="32" t="s">
        <v>239</v>
      </c>
      <c r="C215" s="27" t="s">
        <v>288</v>
      </c>
      <c r="D215" s="22" t="s">
        <v>22</v>
      </c>
      <c r="E215" s="39">
        <v>3</v>
      </c>
      <c r="F215" s="23">
        <v>241.86</v>
      </c>
      <c r="G215" s="24">
        <f t="shared" si="29"/>
        <v>725.58</v>
      </c>
      <c r="H215" s="16"/>
      <c r="I215" s="17">
        <f t="shared" si="21"/>
        <v>0</v>
      </c>
      <c r="J215" s="16"/>
      <c r="K215" s="17">
        <f t="shared" si="26"/>
        <v>0</v>
      </c>
      <c r="L215" s="28">
        <v>0</v>
      </c>
      <c r="M215" s="17">
        <f t="shared" si="27"/>
        <v>0</v>
      </c>
    </row>
    <row r="216" spans="1:13" s="75" customFormat="1" ht="20.100000000000001" customHeight="1" x14ac:dyDescent="0.2">
      <c r="A216" s="25">
        <f>A215+1</f>
        <v>155</v>
      </c>
      <c r="B216" s="32" t="s">
        <v>256</v>
      </c>
      <c r="C216" s="27" t="s">
        <v>289</v>
      </c>
      <c r="D216" s="22" t="s">
        <v>198</v>
      </c>
      <c r="E216" s="39">
        <v>126</v>
      </c>
      <c r="F216" s="23">
        <v>938.11</v>
      </c>
      <c r="G216" s="24">
        <f t="shared" si="29"/>
        <v>118201.86</v>
      </c>
      <c r="H216" s="16"/>
      <c r="I216" s="17">
        <f t="shared" si="21"/>
        <v>0</v>
      </c>
      <c r="J216" s="16"/>
      <c r="K216" s="17">
        <f t="shared" si="26"/>
        <v>0</v>
      </c>
      <c r="L216" s="28">
        <v>0</v>
      </c>
      <c r="M216" s="17">
        <f t="shared" si="27"/>
        <v>0</v>
      </c>
    </row>
    <row r="217" spans="1:13" s="75" customFormat="1" ht="40.5" x14ac:dyDescent="0.2">
      <c r="A217" s="25">
        <f>A216+1</f>
        <v>156</v>
      </c>
      <c r="B217" s="32" t="s">
        <v>258</v>
      </c>
      <c r="C217" s="27" t="s">
        <v>290</v>
      </c>
      <c r="D217" s="22" t="s">
        <v>198</v>
      </c>
      <c r="E217" s="39">
        <v>437</v>
      </c>
      <c r="F217" s="23">
        <v>10.35</v>
      </c>
      <c r="G217" s="24">
        <f t="shared" si="29"/>
        <v>4522.95</v>
      </c>
      <c r="H217" s="16"/>
      <c r="I217" s="17">
        <f t="shared" si="21"/>
        <v>0</v>
      </c>
      <c r="J217" s="16"/>
      <c r="K217" s="17">
        <f t="shared" si="26"/>
        <v>0</v>
      </c>
      <c r="L217" s="28">
        <v>0</v>
      </c>
      <c r="M217" s="17">
        <f t="shared" si="27"/>
        <v>0</v>
      </c>
    </row>
    <row r="218" spans="1:13" s="75" customFormat="1" ht="27" x14ac:dyDescent="0.2">
      <c r="A218" s="25">
        <f>A217+1</f>
        <v>157</v>
      </c>
      <c r="B218" s="32" t="s">
        <v>280</v>
      </c>
      <c r="C218" s="27" t="s">
        <v>291</v>
      </c>
      <c r="D218" s="22" t="s">
        <v>22</v>
      </c>
      <c r="E218" s="39">
        <v>6</v>
      </c>
      <c r="F218" s="23">
        <v>2266.2199999999998</v>
      </c>
      <c r="G218" s="24">
        <f t="shared" si="29"/>
        <v>13597.32</v>
      </c>
      <c r="H218" s="16"/>
      <c r="I218" s="17">
        <f t="shared" si="21"/>
        <v>0</v>
      </c>
      <c r="J218" s="16"/>
      <c r="K218" s="17">
        <f t="shared" si="26"/>
        <v>0</v>
      </c>
      <c r="L218" s="28">
        <v>0</v>
      </c>
      <c r="M218" s="17">
        <f t="shared" si="27"/>
        <v>0</v>
      </c>
    </row>
    <row r="219" spans="1:13" s="75" customFormat="1" x14ac:dyDescent="0.2">
      <c r="A219" s="25"/>
      <c r="B219" s="32"/>
      <c r="C219" s="27"/>
      <c r="D219" s="29" t="s">
        <v>17</v>
      </c>
      <c r="F219" s="79"/>
      <c r="G219" s="30">
        <f>SUM(G205:G218)</f>
        <v>916419.4761999998</v>
      </c>
      <c r="H219" s="36"/>
      <c r="I219" s="17">
        <f t="shared" si="21"/>
        <v>0</v>
      </c>
      <c r="J219" s="21"/>
      <c r="K219" s="21"/>
      <c r="L219" s="28">
        <v>0</v>
      </c>
      <c r="M219" s="17">
        <f t="shared" si="27"/>
        <v>0</v>
      </c>
    </row>
    <row r="220" spans="1:13" s="75" customFormat="1" x14ac:dyDescent="0.2">
      <c r="A220" s="76"/>
      <c r="B220" s="80"/>
      <c r="C220" s="78" t="s">
        <v>292</v>
      </c>
      <c r="D220" s="22"/>
      <c r="E220" s="39"/>
      <c r="F220" s="23"/>
      <c r="G220" s="24"/>
      <c r="H220" s="16"/>
      <c r="I220" s="17">
        <f t="shared" si="21"/>
        <v>0</v>
      </c>
      <c r="J220" s="16"/>
      <c r="K220" s="17">
        <f t="shared" ref="K220:K283" si="30">ROUND((J220*$F220),2)</f>
        <v>0</v>
      </c>
      <c r="L220" s="28">
        <v>0</v>
      </c>
      <c r="M220" s="17">
        <f t="shared" si="27"/>
        <v>0</v>
      </c>
    </row>
    <row r="221" spans="1:13" s="75" customFormat="1" ht="93" customHeight="1" x14ac:dyDescent="0.25">
      <c r="A221" s="25" t="s">
        <v>293</v>
      </c>
      <c r="B221" s="32"/>
      <c r="C221" s="37" t="s">
        <v>294</v>
      </c>
      <c r="D221" s="38" t="s">
        <v>27</v>
      </c>
      <c r="E221" s="39"/>
      <c r="F221" s="23">
        <v>3178.13</v>
      </c>
      <c r="G221" s="24">
        <f t="shared" ref="G221:G284" si="31">E221*F221</f>
        <v>0</v>
      </c>
      <c r="H221" s="16"/>
      <c r="I221" s="17">
        <f t="shared" si="21"/>
        <v>0</v>
      </c>
      <c r="J221" s="16">
        <v>238.3</v>
      </c>
      <c r="K221" s="17">
        <f t="shared" si="30"/>
        <v>757348.38</v>
      </c>
      <c r="L221" s="28">
        <v>238.3</v>
      </c>
      <c r="M221" s="17">
        <f t="shared" si="27"/>
        <v>757348.38</v>
      </c>
    </row>
    <row r="222" spans="1:13" s="75" customFormat="1" ht="68.25" customHeight="1" x14ac:dyDescent="0.25">
      <c r="A222" s="25" t="s">
        <v>295</v>
      </c>
      <c r="B222" s="32"/>
      <c r="C222" s="37" t="s">
        <v>296</v>
      </c>
      <c r="D222" s="38" t="s">
        <v>27</v>
      </c>
      <c r="E222" s="39"/>
      <c r="F222" s="23">
        <v>3558.8</v>
      </c>
      <c r="G222" s="24">
        <f t="shared" si="31"/>
        <v>0</v>
      </c>
      <c r="H222" s="16">
        <v>81.510000000000005</v>
      </c>
      <c r="I222" s="17">
        <f t="shared" si="21"/>
        <v>290077.78999999998</v>
      </c>
      <c r="J222" s="16">
        <v>404.78</v>
      </c>
      <c r="K222" s="17">
        <f t="shared" si="30"/>
        <v>1440531.06</v>
      </c>
      <c r="L222" s="28">
        <v>404.78</v>
      </c>
      <c r="M222" s="17">
        <f t="shared" si="27"/>
        <v>1440531.06</v>
      </c>
    </row>
    <row r="223" spans="1:13" s="75" customFormat="1" ht="53.25" customHeight="1" x14ac:dyDescent="0.25">
      <c r="A223" s="25" t="s">
        <v>297</v>
      </c>
      <c r="B223" s="32"/>
      <c r="C223" s="37" t="s">
        <v>298</v>
      </c>
      <c r="D223" s="38" t="s">
        <v>43</v>
      </c>
      <c r="E223" s="39"/>
      <c r="F223" s="23">
        <v>190.72</v>
      </c>
      <c r="G223" s="24">
        <f t="shared" si="31"/>
        <v>0</v>
      </c>
      <c r="H223" s="16"/>
      <c r="I223" s="17">
        <f t="shared" si="21"/>
        <v>0</v>
      </c>
      <c r="J223" s="16">
        <v>204</v>
      </c>
      <c r="K223" s="17">
        <f t="shared" si="30"/>
        <v>38906.879999999997</v>
      </c>
      <c r="L223" s="28">
        <v>204</v>
      </c>
      <c r="M223" s="17">
        <f t="shared" si="27"/>
        <v>38906.879999999997</v>
      </c>
    </row>
    <row r="224" spans="1:13" s="75" customFormat="1" ht="54" customHeight="1" x14ac:dyDescent="0.25">
      <c r="A224" s="25" t="s">
        <v>299</v>
      </c>
      <c r="B224" s="32"/>
      <c r="C224" s="37" t="s">
        <v>300</v>
      </c>
      <c r="D224" s="38" t="s">
        <v>43</v>
      </c>
      <c r="E224" s="39"/>
      <c r="F224" s="23">
        <v>64.72</v>
      </c>
      <c r="G224" s="24">
        <f t="shared" si="31"/>
        <v>0</v>
      </c>
      <c r="H224" s="16"/>
      <c r="I224" s="17">
        <f t="shared" ref="I224:I290" si="32">ROUND((H224*$F224),2)</f>
        <v>0</v>
      </c>
      <c r="J224" s="16">
        <v>68</v>
      </c>
      <c r="K224" s="17">
        <f t="shared" si="30"/>
        <v>4400.96</v>
      </c>
      <c r="L224" s="28">
        <v>68</v>
      </c>
      <c r="M224" s="17">
        <f t="shared" si="27"/>
        <v>4400.96</v>
      </c>
    </row>
    <row r="225" spans="1:13" s="75" customFormat="1" ht="55.5" customHeight="1" x14ac:dyDescent="0.25">
      <c r="A225" s="25" t="s">
        <v>301</v>
      </c>
      <c r="B225" s="32"/>
      <c r="C225" s="37" t="s">
        <v>302</v>
      </c>
      <c r="D225" s="38" t="s">
        <v>43</v>
      </c>
      <c r="E225" s="39"/>
      <c r="F225" s="23">
        <v>270.99</v>
      </c>
      <c r="G225" s="24">
        <f t="shared" si="31"/>
        <v>0</v>
      </c>
      <c r="H225" s="16"/>
      <c r="I225" s="17">
        <f t="shared" si="32"/>
        <v>0</v>
      </c>
      <c r="J225" s="16">
        <v>613.79999999999995</v>
      </c>
      <c r="K225" s="17">
        <f t="shared" si="30"/>
        <v>166333.66</v>
      </c>
      <c r="L225" s="28">
        <v>613.79999999999995</v>
      </c>
      <c r="M225" s="17">
        <f t="shared" si="27"/>
        <v>166333.66</v>
      </c>
    </row>
    <row r="226" spans="1:13" s="75" customFormat="1" ht="40.5" x14ac:dyDescent="0.25">
      <c r="A226" s="25" t="s">
        <v>303</v>
      </c>
      <c r="B226" s="32"/>
      <c r="C226" s="37" t="s">
        <v>304</v>
      </c>
      <c r="D226" s="38" t="s">
        <v>83</v>
      </c>
      <c r="E226" s="39"/>
      <c r="F226" s="23">
        <v>493.64</v>
      </c>
      <c r="G226" s="24">
        <f t="shared" si="31"/>
        <v>0</v>
      </c>
      <c r="H226" s="16"/>
      <c r="I226" s="17">
        <f t="shared" si="32"/>
        <v>0</v>
      </c>
      <c r="J226" s="16">
        <v>188.53</v>
      </c>
      <c r="K226" s="17">
        <f t="shared" si="30"/>
        <v>93065.95</v>
      </c>
      <c r="L226" s="28">
        <v>188.53</v>
      </c>
      <c r="M226" s="17">
        <f t="shared" si="27"/>
        <v>93065.95</v>
      </c>
    </row>
    <row r="227" spans="1:13" s="75" customFormat="1" ht="71.25" customHeight="1" x14ac:dyDescent="0.25">
      <c r="A227" s="25" t="s">
        <v>305</v>
      </c>
      <c r="B227" s="32"/>
      <c r="C227" s="37" t="s">
        <v>306</v>
      </c>
      <c r="D227" s="38" t="s">
        <v>43</v>
      </c>
      <c r="E227" s="39"/>
      <c r="F227" s="23">
        <v>327.52999999999997</v>
      </c>
      <c r="G227" s="24">
        <f t="shared" si="31"/>
        <v>0</v>
      </c>
      <c r="H227" s="16"/>
      <c r="I227" s="17">
        <f t="shared" si="32"/>
        <v>0</v>
      </c>
      <c r="J227" s="16">
        <v>244</v>
      </c>
      <c r="K227" s="17">
        <f t="shared" si="30"/>
        <v>79917.320000000007</v>
      </c>
      <c r="L227" s="28">
        <v>244</v>
      </c>
      <c r="M227" s="17">
        <f t="shared" si="27"/>
        <v>79917.320000000007</v>
      </c>
    </row>
    <row r="228" spans="1:13" s="75" customFormat="1" ht="42" customHeight="1" x14ac:dyDescent="0.25">
      <c r="A228" s="25" t="s">
        <v>307</v>
      </c>
      <c r="B228" s="32"/>
      <c r="C228" s="37" t="s">
        <v>308</v>
      </c>
      <c r="D228" s="38" t="s">
        <v>43</v>
      </c>
      <c r="E228" s="39"/>
      <c r="F228" s="23">
        <v>117.05</v>
      </c>
      <c r="G228" s="24">
        <f t="shared" si="31"/>
        <v>0</v>
      </c>
      <c r="H228" s="16"/>
      <c r="I228" s="17">
        <f t="shared" si="32"/>
        <v>0</v>
      </c>
      <c r="J228" s="16">
        <v>508</v>
      </c>
      <c r="K228" s="17">
        <f t="shared" si="30"/>
        <v>59461.4</v>
      </c>
      <c r="L228" s="28">
        <v>508</v>
      </c>
      <c r="M228" s="17">
        <f t="shared" si="27"/>
        <v>59461.4</v>
      </c>
    </row>
    <row r="229" spans="1:13" s="75" customFormat="1" ht="29.25" customHeight="1" x14ac:dyDescent="0.25">
      <c r="A229" s="25" t="s">
        <v>309</v>
      </c>
      <c r="B229" s="32"/>
      <c r="C229" s="37" t="s">
        <v>310</v>
      </c>
      <c r="D229" s="38" t="s">
        <v>43</v>
      </c>
      <c r="E229" s="39"/>
      <c r="F229" s="23">
        <v>436.6</v>
      </c>
      <c r="G229" s="24">
        <f t="shared" si="31"/>
        <v>0</v>
      </c>
      <c r="H229" s="16"/>
      <c r="I229" s="17">
        <f t="shared" si="32"/>
        <v>0</v>
      </c>
      <c r="J229" s="16">
        <v>20</v>
      </c>
      <c r="K229" s="17">
        <f t="shared" si="30"/>
        <v>8732</v>
      </c>
      <c r="L229" s="28">
        <v>20</v>
      </c>
      <c r="M229" s="17">
        <f t="shared" si="27"/>
        <v>8732</v>
      </c>
    </row>
    <row r="230" spans="1:13" s="75" customFormat="1" ht="40.5" x14ac:dyDescent="0.25">
      <c r="A230" s="25" t="s">
        <v>311</v>
      </c>
      <c r="B230" s="32"/>
      <c r="C230" s="37" t="s">
        <v>312</v>
      </c>
      <c r="D230" s="38" t="s">
        <v>22</v>
      </c>
      <c r="E230" s="39"/>
      <c r="F230" s="23">
        <v>1629.04</v>
      </c>
      <c r="G230" s="24">
        <f t="shared" si="31"/>
        <v>0</v>
      </c>
      <c r="H230" s="16"/>
      <c r="I230" s="17">
        <f t="shared" si="32"/>
        <v>0</v>
      </c>
      <c r="J230" s="16">
        <v>17</v>
      </c>
      <c r="K230" s="17">
        <f t="shared" si="30"/>
        <v>27693.68</v>
      </c>
      <c r="L230" s="28">
        <v>17</v>
      </c>
      <c r="M230" s="17">
        <f t="shared" si="27"/>
        <v>27693.68</v>
      </c>
    </row>
    <row r="231" spans="1:13" s="75" customFormat="1" ht="54" x14ac:dyDescent="0.25">
      <c r="A231" s="25" t="s">
        <v>313</v>
      </c>
      <c r="B231" s="32"/>
      <c r="C231" s="37" t="s">
        <v>314</v>
      </c>
      <c r="D231" s="38" t="s">
        <v>315</v>
      </c>
      <c r="E231" s="39"/>
      <c r="F231" s="23">
        <v>824.11</v>
      </c>
      <c r="G231" s="24">
        <f t="shared" si="31"/>
        <v>0</v>
      </c>
      <c r="H231" s="40"/>
      <c r="I231" s="17">
        <f t="shared" si="32"/>
        <v>0</v>
      </c>
      <c r="J231" s="16">
        <v>77.099999999999994</v>
      </c>
      <c r="K231" s="17">
        <f t="shared" si="30"/>
        <v>63538.879999999997</v>
      </c>
      <c r="L231" s="28">
        <v>77.099999999999994</v>
      </c>
      <c r="M231" s="17">
        <f t="shared" si="27"/>
        <v>63538.879999999997</v>
      </c>
    </row>
    <row r="232" spans="1:13" s="75" customFormat="1" ht="40.5" x14ac:dyDescent="0.25">
      <c r="A232" s="25" t="s">
        <v>316</v>
      </c>
      <c r="B232" s="32"/>
      <c r="C232" s="37" t="s">
        <v>317</v>
      </c>
      <c r="D232" s="38" t="s">
        <v>43</v>
      </c>
      <c r="E232" s="39"/>
      <c r="F232" s="23">
        <v>239.49</v>
      </c>
      <c r="G232" s="24">
        <f t="shared" si="31"/>
        <v>0</v>
      </c>
      <c r="H232" s="16"/>
      <c r="I232" s="17">
        <f t="shared" si="32"/>
        <v>0</v>
      </c>
      <c r="J232" s="16">
        <v>43</v>
      </c>
      <c r="K232" s="17">
        <f t="shared" si="30"/>
        <v>10298.07</v>
      </c>
      <c r="L232" s="28">
        <v>43</v>
      </c>
      <c r="M232" s="17">
        <f t="shared" si="27"/>
        <v>10298.07</v>
      </c>
    </row>
    <row r="233" spans="1:13" s="75" customFormat="1" ht="27" x14ac:dyDescent="0.25">
      <c r="A233" s="25" t="s">
        <v>318</v>
      </c>
      <c r="B233" s="32"/>
      <c r="C233" s="37" t="s">
        <v>319</v>
      </c>
      <c r="D233" s="38" t="s">
        <v>43</v>
      </c>
      <c r="E233" s="39"/>
      <c r="F233" s="23">
        <v>64.87</v>
      </c>
      <c r="G233" s="24">
        <f t="shared" si="31"/>
        <v>0</v>
      </c>
      <c r="H233" s="16"/>
      <c r="I233" s="17">
        <f t="shared" si="32"/>
        <v>0</v>
      </c>
      <c r="J233" s="16">
        <v>252.5</v>
      </c>
      <c r="K233" s="17">
        <f t="shared" si="30"/>
        <v>16379.68</v>
      </c>
      <c r="L233" s="28">
        <v>252.50020000000001</v>
      </c>
      <c r="M233" s="17">
        <f t="shared" si="27"/>
        <v>16379.69</v>
      </c>
    </row>
    <row r="234" spans="1:13" s="75" customFormat="1" ht="72.75" customHeight="1" x14ac:dyDescent="0.25">
      <c r="A234" s="25" t="s">
        <v>320</v>
      </c>
      <c r="B234" s="32"/>
      <c r="C234" s="37" t="s">
        <v>321</v>
      </c>
      <c r="D234" s="38" t="s">
        <v>43</v>
      </c>
      <c r="E234" s="39"/>
      <c r="F234" s="23">
        <v>199.61</v>
      </c>
      <c r="G234" s="24">
        <f t="shared" si="31"/>
        <v>0</v>
      </c>
      <c r="H234" s="16"/>
      <c r="I234" s="17">
        <f t="shared" si="32"/>
        <v>0</v>
      </c>
      <c r="J234" s="16">
        <v>398</v>
      </c>
      <c r="K234" s="17">
        <f t="shared" si="30"/>
        <v>79444.78</v>
      </c>
      <c r="L234" s="28">
        <v>398</v>
      </c>
      <c r="M234" s="17">
        <f t="shared" si="27"/>
        <v>79444.78</v>
      </c>
    </row>
    <row r="235" spans="1:13" s="75" customFormat="1" ht="39.950000000000003" customHeight="1" x14ac:dyDescent="0.25">
      <c r="A235" s="25" t="s">
        <v>322</v>
      </c>
      <c r="B235" s="32"/>
      <c r="C235" s="37" t="s">
        <v>323</v>
      </c>
      <c r="D235" s="38" t="s">
        <v>22</v>
      </c>
      <c r="E235" s="39"/>
      <c r="F235" s="23">
        <v>271985.02</v>
      </c>
      <c r="G235" s="24">
        <f t="shared" si="31"/>
        <v>0</v>
      </c>
      <c r="H235" s="16"/>
      <c r="I235" s="17">
        <f t="shared" si="32"/>
        <v>0</v>
      </c>
      <c r="J235" s="16">
        <v>1</v>
      </c>
      <c r="K235" s="17">
        <f t="shared" si="30"/>
        <v>271985.02</v>
      </c>
      <c r="L235" s="28">
        <v>1</v>
      </c>
      <c r="M235" s="17">
        <f t="shared" si="27"/>
        <v>271985.02</v>
      </c>
    </row>
    <row r="236" spans="1:13" s="75" customFormat="1" ht="39.950000000000003" customHeight="1" x14ac:dyDescent="0.25">
      <c r="A236" s="25" t="s">
        <v>324</v>
      </c>
      <c r="B236" s="32"/>
      <c r="C236" s="37" t="s">
        <v>325</v>
      </c>
      <c r="D236" s="38" t="s">
        <v>27</v>
      </c>
      <c r="E236" s="39"/>
      <c r="F236" s="23">
        <v>199.22</v>
      </c>
      <c r="G236" s="24">
        <f t="shared" si="31"/>
        <v>0</v>
      </c>
      <c r="H236" s="16"/>
      <c r="I236" s="17">
        <f t="shared" si="32"/>
        <v>0</v>
      </c>
      <c r="J236" s="16"/>
      <c r="K236" s="17">
        <f t="shared" si="30"/>
        <v>0</v>
      </c>
      <c r="L236" s="28">
        <v>0</v>
      </c>
      <c r="M236" s="17">
        <f t="shared" si="27"/>
        <v>0</v>
      </c>
    </row>
    <row r="237" spans="1:13" s="75" customFormat="1" ht="39.950000000000003" customHeight="1" x14ac:dyDescent="0.25">
      <c r="A237" s="25" t="s">
        <v>326</v>
      </c>
      <c r="B237" s="32"/>
      <c r="C237" s="37" t="s">
        <v>327</v>
      </c>
      <c r="D237" s="38" t="s">
        <v>22</v>
      </c>
      <c r="E237" s="39"/>
      <c r="F237" s="23">
        <v>29483.99</v>
      </c>
      <c r="G237" s="24">
        <f t="shared" si="31"/>
        <v>0</v>
      </c>
      <c r="H237" s="16"/>
      <c r="I237" s="17">
        <f t="shared" si="32"/>
        <v>0</v>
      </c>
      <c r="J237" s="16">
        <v>2</v>
      </c>
      <c r="K237" s="17">
        <f t="shared" si="30"/>
        <v>58967.98</v>
      </c>
      <c r="L237" s="28">
        <v>2</v>
      </c>
      <c r="M237" s="17">
        <f t="shared" si="27"/>
        <v>58967.98</v>
      </c>
    </row>
    <row r="238" spans="1:13" s="75" customFormat="1" ht="39.950000000000003" customHeight="1" x14ac:dyDescent="0.25">
      <c r="A238" s="25" t="s">
        <v>328</v>
      </c>
      <c r="B238" s="32"/>
      <c r="C238" s="37" t="s">
        <v>329</v>
      </c>
      <c r="D238" s="38" t="s">
        <v>22</v>
      </c>
      <c r="E238" s="39"/>
      <c r="F238" s="23">
        <v>10349.51</v>
      </c>
      <c r="G238" s="24">
        <f t="shared" si="31"/>
        <v>0</v>
      </c>
      <c r="H238" s="16">
        <v>2</v>
      </c>
      <c r="I238" s="17">
        <f t="shared" si="32"/>
        <v>20699.02</v>
      </c>
      <c r="J238" s="16">
        <v>0</v>
      </c>
      <c r="K238" s="17">
        <f t="shared" si="30"/>
        <v>0</v>
      </c>
      <c r="L238" s="28">
        <v>0</v>
      </c>
      <c r="M238" s="17">
        <f t="shared" si="27"/>
        <v>0</v>
      </c>
    </row>
    <row r="239" spans="1:13" s="75" customFormat="1" ht="39.950000000000003" customHeight="1" x14ac:dyDescent="0.25">
      <c r="A239" s="25" t="s">
        <v>330</v>
      </c>
      <c r="B239" s="32"/>
      <c r="C239" s="37" t="s">
        <v>331</v>
      </c>
      <c r="D239" s="38" t="s">
        <v>22</v>
      </c>
      <c r="E239" s="39"/>
      <c r="F239" s="23">
        <v>10921</v>
      </c>
      <c r="G239" s="24">
        <f t="shared" si="31"/>
        <v>0</v>
      </c>
      <c r="H239" s="16"/>
      <c r="I239" s="17">
        <f t="shared" si="32"/>
        <v>0</v>
      </c>
      <c r="J239" s="16">
        <v>8</v>
      </c>
      <c r="K239" s="17">
        <f t="shared" si="30"/>
        <v>87368</v>
      </c>
      <c r="L239" s="28">
        <v>8</v>
      </c>
      <c r="M239" s="17">
        <f t="shared" si="27"/>
        <v>87368</v>
      </c>
    </row>
    <row r="240" spans="1:13" s="75" customFormat="1" ht="67.5" x14ac:dyDescent="0.25">
      <c r="A240" s="25" t="s">
        <v>332</v>
      </c>
      <c r="B240" s="32"/>
      <c r="C240" s="37" t="s">
        <v>333</v>
      </c>
      <c r="D240" s="38" t="s">
        <v>22</v>
      </c>
      <c r="E240" s="39"/>
      <c r="F240" s="23">
        <v>240.6</v>
      </c>
      <c r="G240" s="24">
        <f t="shared" si="31"/>
        <v>0</v>
      </c>
      <c r="H240" s="16"/>
      <c r="I240" s="17">
        <f t="shared" si="32"/>
        <v>0</v>
      </c>
      <c r="J240" s="16">
        <v>0</v>
      </c>
      <c r="K240" s="17">
        <f t="shared" si="30"/>
        <v>0</v>
      </c>
      <c r="L240" s="28">
        <v>0</v>
      </c>
      <c r="M240" s="17">
        <f t="shared" si="27"/>
        <v>0</v>
      </c>
    </row>
    <row r="241" spans="1:13" s="75" customFormat="1" ht="73.5" customHeight="1" x14ac:dyDescent="0.25">
      <c r="A241" s="25" t="s">
        <v>334</v>
      </c>
      <c r="B241" s="32"/>
      <c r="C241" s="37" t="s">
        <v>333</v>
      </c>
      <c r="D241" s="38" t="s">
        <v>43</v>
      </c>
      <c r="E241" s="39"/>
      <c r="F241" s="23">
        <v>197.22</v>
      </c>
      <c r="G241" s="24">
        <f t="shared" si="31"/>
        <v>0</v>
      </c>
      <c r="H241" s="16"/>
      <c r="I241" s="17">
        <f t="shared" si="32"/>
        <v>0</v>
      </c>
      <c r="J241" s="16">
        <v>1010.28</v>
      </c>
      <c r="K241" s="17">
        <f t="shared" si="30"/>
        <v>199247.42</v>
      </c>
      <c r="L241" s="28">
        <v>1010.28</v>
      </c>
      <c r="M241" s="17">
        <f t="shared" si="27"/>
        <v>199247.42</v>
      </c>
    </row>
    <row r="242" spans="1:13" s="75" customFormat="1" ht="39.950000000000003" customHeight="1" x14ac:dyDescent="0.25">
      <c r="A242" s="25" t="s">
        <v>335</v>
      </c>
      <c r="B242" s="32"/>
      <c r="C242" s="37" t="s">
        <v>336</v>
      </c>
      <c r="D242" s="38" t="s">
        <v>22</v>
      </c>
      <c r="E242" s="39"/>
      <c r="F242" s="23">
        <v>1830.09</v>
      </c>
      <c r="G242" s="24">
        <f t="shared" si="31"/>
        <v>0</v>
      </c>
      <c r="H242" s="16"/>
      <c r="I242" s="17">
        <f t="shared" si="32"/>
        <v>0</v>
      </c>
      <c r="J242" s="16">
        <v>0</v>
      </c>
      <c r="K242" s="17">
        <f t="shared" si="30"/>
        <v>0</v>
      </c>
      <c r="L242" s="28">
        <v>0</v>
      </c>
      <c r="M242" s="17">
        <f t="shared" si="27"/>
        <v>0</v>
      </c>
    </row>
    <row r="243" spans="1:13" s="75" customFormat="1" ht="39.950000000000003" customHeight="1" x14ac:dyDescent="0.25">
      <c r="A243" s="25" t="s">
        <v>337</v>
      </c>
      <c r="B243" s="32"/>
      <c r="C243" s="37" t="s">
        <v>338</v>
      </c>
      <c r="D243" s="38" t="s">
        <v>22</v>
      </c>
      <c r="E243" s="39"/>
      <c r="F243" s="23">
        <v>109877.9</v>
      </c>
      <c r="G243" s="24">
        <f t="shared" si="31"/>
        <v>0</v>
      </c>
      <c r="H243" s="16"/>
      <c r="I243" s="17">
        <f t="shared" si="32"/>
        <v>0</v>
      </c>
      <c r="J243" s="16">
        <v>1</v>
      </c>
      <c r="K243" s="17">
        <f t="shared" si="30"/>
        <v>109877.9</v>
      </c>
      <c r="L243" s="28">
        <v>1</v>
      </c>
      <c r="M243" s="17">
        <f t="shared" si="27"/>
        <v>109877.9</v>
      </c>
    </row>
    <row r="244" spans="1:13" s="75" customFormat="1" ht="52.5" customHeight="1" x14ac:dyDescent="0.25">
      <c r="A244" s="25" t="s">
        <v>339</v>
      </c>
      <c r="B244" s="32"/>
      <c r="C244" s="37" t="s">
        <v>340</v>
      </c>
      <c r="D244" s="38" t="s">
        <v>83</v>
      </c>
      <c r="E244" s="39"/>
      <c r="F244" s="23">
        <v>64.03</v>
      </c>
      <c r="G244" s="24">
        <f t="shared" si="31"/>
        <v>0</v>
      </c>
      <c r="H244" s="16"/>
      <c r="I244" s="17">
        <f t="shared" si="32"/>
        <v>0</v>
      </c>
      <c r="J244" s="16">
        <v>0</v>
      </c>
      <c r="K244" s="17">
        <f t="shared" si="30"/>
        <v>0</v>
      </c>
      <c r="L244" s="28">
        <v>0</v>
      </c>
      <c r="M244" s="17">
        <f t="shared" si="27"/>
        <v>0</v>
      </c>
    </row>
    <row r="245" spans="1:13" s="75" customFormat="1" ht="52.5" customHeight="1" x14ac:dyDescent="0.25">
      <c r="A245" s="25" t="s">
        <v>341</v>
      </c>
      <c r="B245" s="32"/>
      <c r="C245" s="37" t="s">
        <v>340</v>
      </c>
      <c r="D245" s="38" t="s">
        <v>83</v>
      </c>
      <c r="E245" s="39"/>
      <c r="F245" s="23">
        <v>106</v>
      </c>
      <c r="G245" s="24">
        <f t="shared" si="31"/>
        <v>0</v>
      </c>
      <c r="H245" s="16">
        <v>1133.2</v>
      </c>
      <c r="I245" s="17">
        <f t="shared" si="32"/>
        <v>120119.2</v>
      </c>
      <c r="J245" s="16">
        <v>1133.2</v>
      </c>
      <c r="K245" s="17">
        <f t="shared" si="30"/>
        <v>120119.2</v>
      </c>
      <c r="L245" s="28">
        <v>1133.2</v>
      </c>
      <c r="M245" s="17">
        <f t="shared" si="27"/>
        <v>120119.2</v>
      </c>
    </row>
    <row r="246" spans="1:13" s="75" customFormat="1" ht="55.5" customHeight="1" x14ac:dyDescent="0.25">
      <c r="A246" s="25" t="s">
        <v>342</v>
      </c>
      <c r="B246" s="32"/>
      <c r="C246" s="37" t="s">
        <v>343</v>
      </c>
      <c r="D246" s="38" t="s">
        <v>22</v>
      </c>
      <c r="E246" s="39"/>
      <c r="F246" s="23">
        <v>1761.41</v>
      </c>
      <c r="G246" s="24">
        <f t="shared" si="31"/>
        <v>0</v>
      </c>
      <c r="H246" s="16">
        <v>6</v>
      </c>
      <c r="I246" s="17">
        <f t="shared" si="32"/>
        <v>10568.46</v>
      </c>
      <c r="J246" s="16"/>
      <c r="K246" s="17">
        <f t="shared" si="30"/>
        <v>0</v>
      </c>
      <c r="L246" s="28">
        <v>0</v>
      </c>
      <c r="M246" s="17">
        <f t="shared" si="27"/>
        <v>0</v>
      </c>
    </row>
    <row r="247" spans="1:13" s="75" customFormat="1" ht="55.5" customHeight="1" x14ac:dyDescent="0.25">
      <c r="A247" s="25" t="s">
        <v>344</v>
      </c>
      <c r="B247" s="32"/>
      <c r="C247" s="37" t="s">
        <v>343</v>
      </c>
      <c r="D247" s="38" t="s">
        <v>22</v>
      </c>
      <c r="E247" s="39"/>
      <c r="F247" s="23">
        <v>2024.98</v>
      </c>
      <c r="G247" s="24">
        <f t="shared" si="31"/>
        <v>0</v>
      </c>
      <c r="H247" s="16"/>
      <c r="I247" s="17">
        <f t="shared" si="32"/>
        <v>0</v>
      </c>
      <c r="J247" s="16">
        <v>6</v>
      </c>
      <c r="K247" s="17">
        <f t="shared" si="30"/>
        <v>12149.88</v>
      </c>
      <c r="L247" s="28">
        <v>6</v>
      </c>
      <c r="M247" s="17">
        <f t="shared" si="27"/>
        <v>12149.88</v>
      </c>
    </row>
    <row r="248" spans="1:13" s="75" customFormat="1" ht="40.5" x14ac:dyDescent="0.25">
      <c r="A248" s="25" t="s">
        <v>345</v>
      </c>
      <c r="B248" s="32"/>
      <c r="C248" s="37" t="s">
        <v>346</v>
      </c>
      <c r="D248" s="38" t="s">
        <v>22</v>
      </c>
      <c r="E248" s="39"/>
      <c r="F248" s="23">
        <v>621.74</v>
      </c>
      <c r="G248" s="24">
        <f t="shared" si="31"/>
        <v>0</v>
      </c>
      <c r="H248" s="16"/>
      <c r="I248" s="17">
        <f t="shared" si="32"/>
        <v>0</v>
      </c>
      <c r="J248" s="16">
        <v>5</v>
      </c>
      <c r="K248" s="17">
        <f t="shared" si="30"/>
        <v>3108.7</v>
      </c>
      <c r="L248" s="28">
        <v>5</v>
      </c>
      <c r="M248" s="17">
        <f t="shared" si="27"/>
        <v>3108.7</v>
      </c>
    </row>
    <row r="249" spans="1:13" s="75" customFormat="1" ht="40.5" x14ac:dyDescent="0.25">
      <c r="A249" s="25" t="s">
        <v>347</v>
      </c>
      <c r="B249" s="32"/>
      <c r="C249" s="37" t="s">
        <v>348</v>
      </c>
      <c r="D249" s="38" t="s">
        <v>22</v>
      </c>
      <c r="E249" s="39"/>
      <c r="F249" s="23">
        <v>1761.41</v>
      </c>
      <c r="G249" s="24">
        <f t="shared" si="31"/>
        <v>0</v>
      </c>
      <c r="H249" s="16"/>
      <c r="I249" s="17">
        <f t="shared" si="32"/>
        <v>0</v>
      </c>
      <c r="J249" s="16">
        <v>1</v>
      </c>
      <c r="K249" s="17">
        <f t="shared" si="30"/>
        <v>1761.41</v>
      </c>
      <c r="L249" s="28">
        <v>1</v>
      </c>
      <c r="M249" s="17">
        <f t="shared" si="27"/>
        <v>1761.41</v>
      </c>
    </row>
    <row r="250" spans="1:13" s="75" customFormat="1" ht="42.75" customHeight="1" x14ac:dyDescent="0.25">
      <c r="A250" s="25" t="s">
        <v>349</v>
      </c>
      <c r="B250" s="32"/>
      <c r="C250" s="37" t="s">
        <v>350</v>
      </c>
      <c r="D250" s="38" t="s">
        <v>22</v>
      </c>
      <c r="E250" s="39"/>
      <c r="F250" s="23">
        <v>70876.62</v>
      </c>
      <c r="G250" s="24">
        <f t="shared" si="31"/>
        <v>0</v>
      </c>
      <c r="H250" s="16"/>
      <c r="I250" s="17">
        <f t="shared" si="32"/>
        <v>0</v>
      </c>
      <c r="J250" s="16">
        <v>2</v>
      </c>
      <c r="K250" s="17">
        <f t="shared" si="30"/>
        <v>141753.24</v>
      </c>
      <c r="L250" s="28">
        <v>2</v>
      </c>
      <c r="M250" s="17">
        <f t="shared" si="27"/>
        <v>141753.24</v>
      </c>
    </row>
    <row r="251" spans="1:13" s="75" customFormat="1" ht="46.5" customHeight="1" x14ac:dyDescent="0.25">
      <c r="A251" s="25" t="s">
        <v>351</v>
      </c>
      <c r="B251" s="32"/>
      <c r="C251" s="37" t="s">
        <v>352</v>
      </c>
      <c r="D251" s="38" t="s">
        <v>43</v>
      </c>
      <c r="E251" s="39"/>
      <c r="F251" s="23">
        <v>105.21</v>
      </c>
      <c r="G251" s="24">
        <f t="shared" si="31"/>
        <v>0</v>
      </c>
      <c r="H251" s="16">
        <v>1082.2</v>
      </c>
      <c r="I251" s="17">
        <f t="shared" si="32"/>
        <v>113858.26</v>
      </c>
      <c r="J251" s="16"/>
      <c r="K251" s="17">
        <f t="shared" si="30"/>
        <v>0</v>
      </c>
      <c r="L251" s="28">
        <v>0</v>
      </c>
      <c r="M251" s="17">
        <f t="shared" si="27"/>
        <v>0</v>
      </c>
    </row>
    <row r="252" spans="1:13" s="75" customFormat="1" ht="39" customHeight="1" x14ac:dyDescent="0.25">
      <c r="A252" s="25" t="s">
        <v>353</v>
      </c>
      <c r="B252" s="32"/>
      <c r="C252" s="37" t="s">
        <v>352</v>
      </c>
      <c r="D252" s="38" t="s">
        <v>43</v>
      </c>
      <c r="E252" s="39"/>
      <c r="F252" s="23">
        <v>157.82</v>
      </c>
      <c r="G252" s="24">
        <f t="shared" si="31"/>
        <v>0</v>
      </c>
      <c r="H252" s="16">
        <v>0</v>
      </c>
      <c r="I252" s="17">
        <f t="shared" si="32"/>
        <v>0</v>
      </c>
      <c r="J252" s="16">
        <v>1082.2</v>
      </c>
      <c r="K252" s="17">
        <f t="shared" si="30"/>
        <v>170792.8</v>
      </c>
      <c r="L252" s="28">
        <v>1082.2</v>
      </c>
      <c r="M252" s="17">
        <f t="shared" si="27"/>
        <v>170792.8</v>
      </c>
    </row>
    <row r="253" spans="1:13" s="75" customFormat="1" ht="44.25" customHeight="1" x14ac:dyDescent="0.25">
      <c r="A253" s="25" t="s">
        <v>354</v>
      </c>
      <c r="B253" s="32"/>
      <c r="C253" s="37" t="s">
        <v>355</v>
      </c>
      <c r="D253" s="38" t="s">
        <v>43</v>
      </c>
      <c r="E253" s="39"/>
      <c r="F253" s="23">
        <v>72.59</v>
      </c>
      <c r="G253" s="24">
        <f t="shared" si="31"/>
        <v>0</v>
      </c>
      <c r="H253" s="16"/>
      <c r="I253" s="17">
        <f t="shared" si="32"/>
        <v>0</v>
      </c>
      <c r="J253" s="16">
        <v>48</v>
      </c>
      <c r="K253" s="17">
        <f t="shared" si="30"/>
        <v>3484.32</v>
      </c>
      <c r="L253" s="28">
        <v>48</v>
      </c>
      <c r="M253" s="17">
        <f t="shared" si="27"/>
        <v>3484.32</v>
      </c>
    </row>
    <row r="254" spans="1:13" s="75" customFormat="1" ht="40.5" x14ac:dyDescent="0.25">
      <c r="A254" s="25" t="s">
        <v>356</v>
      </c>
      <c r="B254" s="32"/>
      <c r="C254" s="37" t="s">
        <v>357</v>
      </c>
      <c r="D254" s="38" t="s">
        <v>43</v>
      </c>
      <c r="E254" s="39"/>
      <c r="F254" s="23">
        <v>114.6</v>
      </c>
      <c r="G254" s="24">
        <f t="shared" si="31"/>
        <v>0</v>
      </c>
      <c r="H254" s="16"/>
      <c r="I254" s="17">
        <f t="shared" si="32"/>
        <v>0</v>
      </c>
      <c r="J254" s="16">
        <v>24</v>
      </c>
      <c r="K254" s="17">
        <f t="shared" si="30"/>
        <v>2750.4</v>
      </c>
      <c r="L254" s="28">
        <v>24</v>
      </c>
      <c r="M254" s="17">
        <f t="shared" si="27"/>
        <v>2750.4</v>
      </c>
    </row>
    <row r="255" spans="1:13" s="75" customFormat="1" ht="54.75" customHeight="1" x14ac:dyDescent="0.25">
      <c r="A255" s="25" t="s">
        <v>358</v>
      </c>
      <c r="B255" s="32"/>
      <c r="C255" s="37" t="s">
        <v>359</v>
      </c>
      <c r="D255" s="38" t="s">
        <v>43</v>
      </c>
      <c r="E255" s="39"/>
      <c r="F255" s="23">
        <v>350.92</v>
      </c>
      <c r="G255" s="24">
        <f t="shared" si="31"/>
        <v>0</v>
      </c>
      <c r="H255" s="16"/>
      <c r="I255" s="17">
        <f t="shared" si="32"/>
        <v>0</v>
      </c>
      <c r="J255" s="16">
        <v>4</v>
      </c>
      <c r="K255" s="17">
        <f t="shared" si="30"/>
        <v>1403.68</v>
      </c>
      <c r="L255" s="28">
        <v>4</v>
      </c>
      <c r="M255" s="17">
        <f t="shared" si="27"/>
        <v>1403.68</v>
      </c>
    </row>
    <row r="256" spans="1:13" s="75" customFormat="1" ht="39.950000000000003" customHeight="1" x14ac:dyDescent="0.25">
      <c r="A256" s="25" t="s">
        <v>360</v>
      </c>
      <c r="B256" s="32"/>
      <c r="C256" s="37" t="s">
        <v>361</v>
      </c>
      <c r="D256" s="38" t="s">
        <v>362</v>
      </c>
      <c r="E256" s="39"/>
      <c r="F256" s="23">
        <v>6078.27</v>
      </c>
      <c r="G256" s="24">
        <f t="shared" si="31"/>
        <v>0</v>
      </c>
      <c r="H256" s="16"/>
      <c r="I256" s="17">
        <f t="shared" si="32"/>
        <v>0</v>
      </c>
      <c r="J256" s="39">
        <v>6</v>
      </c>
      <c r="K256" s="17">
        <f t="shared" si="30"/>
        <v>36469.620000000003</v>
      </c>
      <c r="L256" s="28">
        <v>6</v>
      </c>
      <c r="M256" s="17">
        <f t="shared" si="27"/>
        <v>36469.620000000003</v>
      </c>
    </row>
    <row r="257" spans="1:13" s="75" customFormat="1" ht="39.950000000000003" customHeight="1" x14ac:dyDescent="0.25">
      <c r="A257" s="25" t="s">
        <v>363</v>
      </c>
      <c r="B257" s="32"/>
      <c r="C257" s="37" t="s">
        <v>475</v>
      </c>
      <c r="D257" s="38" t="s">
        <v>362</v>
      </c>
      <c r="E257" s="39"/>
      <c r="F257" s="23">
        <v>53914.01</v>
      </c>
      <c r="G257" s="24">
        <f t="shared" si="31"/>
        <v>0</v>
      </c>
      <c r="H257" s="16"/>
      <c r="I257" s="17">
        <f t="shared" si="32"/>
        <v>0</v>
      </c>
      <c r="J257" s="39">
        <v>2</v>
      </c>
      <c r="K257" s="17">
        <f t="shared" si="30"/>
        <v>107828.02</v>
      </c>
      <c r="L257" s="28">
        <v>2</v>
      </c>
      <c r="M257" s="17">
        <f t="shared" si="27"/>
        <v>107828.02</v>
      </c>
    </row>
    <row r="258" spans="1:13" s="75" customFormat="1" ht="39.950000000000003" customHeight="1" x14ac:dyDescent="0.25">
      <c r="A258" s="25" t="s">
        <v>364</v>
      </c>
      <c r="B258" s="32"/>
      <c r="C258" s="37" t="s">
        <v>365</v>
      </c>
      <c r="D258" s="38" t="s">
        <v>362</v>
      </c>
      <c r="E258" s="39"/>
      <c r="F258" s="23">
        <v>1537.67</v>
      </c>
      <c r="G258" s="24">
        <f t="shared" si="31"/>
        <v>0</v>
      </c>
      <c r="H258" s="16"/>
      <c r="I258" s="17">
        <f t="shared" si="32"/>
        <v>0</v>
      </c>
      <c r="J258" s="39">
        <v>10</v>
      </c>
      <c r="K258" s="17">
        <f t="shared" si="30"/>
        <v>15376.7</v>
      </c>
      <c r="L258" s="28">
        <v>10</v>
      </c>
      <c r="M258" s="17">
        <f t="shared" si="27"/>
        <v>15376.7</v>
      </c>
    </row>
    <row r="259" spans="1:13" s="75" customFormat="1" ht="39.950000000000003" customHeight="1" x14ac:dyDescent="0.25">
      <c r="A259" s="25" t="s">
        <v>366</v>
      </c>
      <c r="B259" s="32"/>
      <c r="C259" s="37" t="s">
        <v>367</v>
      </c>
      <c r="D259" s="38" t="s">
        <v>362</v>
      </c>
      <c r="E259" s="39"/>
      <c r="F259" s="23">
        <v>672.3</v>
      </c>
      <c r="G259" s="24">
        <f t="shared" si="31"/>
        <v>0</v>
      </c>
      <c r="H259" s="16"/>
      <c r="I259" s="17">
        <f t="shared" si="32"/>
        <v>0</v>
      </c>
      <c r="J259" s="39">
        <v>6</v>
      </c>
      <c r="K259" s="17">
        <f t="shared" si="30"/>
        <v>4033.8</v>
      </c>
      <c r="L259" s="28">
        <v>6</v>
      </c>
      <c r="M259" s="17">
        <f t="shared" si="27"/>
        <v>4033.8</v>
      </c>
    </row>
    <row r="260" spans="1:13" s="75" customFormat="1" ht="39.950000000000003" customHeight="1" x14ac:dyDescent="0.25">
      <c r="A260" s="25" t="s">
        <v>368</v>
      </c>
      <c r="B260" s="32"/>
      <c r="C260" s="37" t="s">
        <v>369</v>
      </c>
      <c r="D260" s="38" t="s">
        <v>362</v>
      </c>
      <c r="E260" s="39"/>
      <c r="F260" s="23">
        <v>672.3</v>
      </c>
      <c r="G260" s="24">
        <f t="shared" si="31"/>
        <v>0</v>
      </c>
      <c r="H260" s="16"/>
      <c r="I260" s="17">
        <f t="shared" si="32"/>
        <v>0</v>
      </c>
      <c r="J260" s="39">
        <v>11</v>
      </c>
      <c r="K260" s="17">
        <f t="shared" si="30"/>
        <v>7395.3</v>
      </c>
      <c r="L260" s="28">
        <v>11</v>
      </c>
      <c r="M260" s="17">
        <f t="shared" si="27"/>
        <v>7395.3</v>
      </c>
    </row>
    <row r="261" spans="1:13" s="75" customFormat="1" ht="39.950000000000003" customHeight="1" x14ac:dyDescent="0.25">
      <c r="A261" s="25" t="s">
        <v>370</v>
      </c>
      <c r="B261" s="32"/>
      <c r="C261" s="37" t="s">
        <v>371</v>
      </c>
      <c r="D261" s="38" t="s">
        <v>362</v>
      </c>
      <c r="E261" s="39"/>
      <c r="F261" s="23">
        <v>791.13</v>
      </c>
      <c r="G261" s="24">
        <f t="shared" si="31"/>
        <v>0</v>
      </c>
      <c r="H261" s="16"/>
      <c r="I261" s="17">
        <f t="shared" si="32"/>
        <v>0</v>
      </c>
      <c r="J261" s="39">
        <v>14</v>
      </c>
      <c r="K261" s="17">
        <f t="shared" si="30"/>
        <v>11075.82</v>
      </c>
      <c r="L261" s="28">
        <v>14</v>
      </c>
      <c r="M261" s="17">
        <f t="shared" si="27"/>
        <v>11075.82</v>
      </c>
    </row>
    <row r="262" spans="1:13" s="75" customFormat="1" ht="39.950000000000003" customHeight="1" x14ac:dyDescent="0.25">
      <c r="A262" s="25" t="s">
        <v>372</v>
      </c>
      <c r="B262" s="32"/>
      <c r="C262" s="37" t="s">
        <v>373</v>
      </c>
      <c r="D262" s="38" t="s">
        <v>43</v>
      </c>
      <c r="E262" s="39"/>
      <c r="F262" s="23">
        <v>129.19</v>
      </c>
      <c r="G262" s="24">
        <f t="shared" si="31"/>
        <v>0</v>
      </c>
      <c r="H262" s="16"/>
      <c r="I262" s="17">
        <f t="shared" si="32"/>
        <v>0</v>
      </c>
      <c r="J262" s="39">
        <v>59</v>
      </c>
      <c r="K262" s="17">
        <f t="shared" si="30"/>
        <v>7622.21</v>
      </c>
      <c r="L262" s="28">
        <v>59</v>
      </c>
      <c r="M262" s="17">
        <f t="shared" si="27"/>
        <v>7622.21</v>
      </c>
    </row>
    <row r="263" spans="1:13" s="75" customFormat="1" ht="27" customHeight="1" x14ac:dyDescent="0.25">
      <c r="A263" s="25" t="s">
        <v>374</v>
      </c>
      <c r="B263" s="32"/>
      <c r="C263" s="37" t="s">
        <v>375</v>
      </c>
      <c r="D263" s="38" t="s">
        <v>362</v>
      </c>
      <c r="E263" s="39"/>
      <c r="F263" s="23">
        <v>1148.42</v>
      </c>
      <c r="G263" s="24">
        <f t="shared" si="31"/>
        <v>0</v>
      </c>
      <c r="H263" s="16"/>
      <c r="I263" s="17">
        <f t="shared" si="32"/>
        <v>0</v>
      </c>
      <c r="J263" s="39">
        <v>0</v>
      </c>
      <c r="K263" s="17">
        <f t="shared" si="30"/>
        <v>0</v>
      </c>
      <c r="L263" s="28">
        <v>0</v>
      </c>
      <c r="M263" s="17">
        <f t="shared" si="27"/>
        <v>0</v>
      </c>
    </row>
    <row r="264" spans="1:13" s="75" customFormat="1" ht="145.5" customHeight="1" x14ac:dyDescent="0.25">
      <c r="A264" s="25" t="s">
        <v>376</v>
      </c>
      <c r="B264" s="32"/>
      <c r="C264" s="37" t="s">
        <v>377</v>
      </c>
      <c r="D264" s="38" t="s">
        <v>362</v>
      </c>
      <c r="E264" s="39"/>
      <c r="F264" s="23">
        <v>13281.86</v>
      </c>
      <c r="G264" s="24">
        <f t="shared" si="31"/>
        <v>0</v>
      </c>
      <c r="H264" s="16"/>
      <c r="I264" s="17">
        <f t="shared" si="32"/>
        <v>0</v>
      </c>
      <c r="J264" s="39">
        <v>0</v>
      </c>
      <c r="K264" s="17">
        <f t="shared" si="30"/>
        <v>0</v>
      </c>
      <c r="L264" s="28">
        <v>0</v>
      </c>
      <c r="M264" s="17">
        <f t="shared" si="27"/>
        <v>0</v>
      </c>
    </row>
    <row r="265" spans="1:13" s="75" customFormat="1" ht="39.950000000000003" customHeight="1" x14ac:dyDescent="0.25">
      <c r="A265" s="25" t="s">
        <v>378</v>
      </c>
      <c r="B265" s="32"/>
      <c r="C265" s="37" t="s">
        <v>379</v>
      </c>
      <c r="D265" s="38" t="s">
        <v>362</v>
      </c>
      <c r="E265" s="39"/>
      <c r="F265" s="23">
        <v>6937.59</v>
      </c>
      <c r="G265" s="24">
        <f t="shared" si="31"/>
        <v>0</v>
      </c>
      <c r="H265" s="16"/>
      <c r="I265" s="17">
        <f t="shared" si="32"/>
        <v>0</v>
      </c>
      <c r="J265" s="39">
        <v>12</v>
      </c>
      <c r="K265" s="17">
        <f t="shared" si="30"/>
        <v>83251.08</v>
      </c>
      <c r="L265" s="28">
        <v>12</v>
      </c>
      <c r="M265" s="17">
        <f t="shared" si="27"/>
        <v>83251.08</v>
      </c>
    </row>
    <row r="266" spans="1:13" s="75" customFormat="1" ht="39.950000000000003" customHeight="1" x14ac:dyDescent="0.25">
      <c r="A266" s="25" t="s">
        <v>380</v>
      </c>
      <c r="B266" s="32"/>
      <c r="C266" s="37" t="s">
        <v>381</v>
      </c>
      <c r="D266" s="38" t="s">
        <v>362</v>
      </c>
      <c r="E266" s="39"/>
      <c r="F266" s="23">
        <v>2247.92</v>
      </c>
      <c r="G266" s="24">
        <f t="shared" si="31"/>
        <v>0</v>
      </c>
      <c r="H266" s="16"/>
      <c r="I266" s="17">
        <f t="shared" si="32"/>
        <v>0</v>
      </c>
      <c r="J266" s="39">
        <v>6</v>
      </c>
      <c r="K266" s="17">
        <f t="shared" si="30"/>
        <v>13487.52</v>
      </c>
      <c r="L266" s="28">
        <v>6</v>
      </c>
      <c r="M266" s="17">
        <f t="shared" si="27"/>
        <v>13487.52</v>
      </c>
    </row>
    <row r="267" spans="1:13" s="75" customFormat="1" ht="39.950000000000003" customHeight="1" x14ac:dyDescent="0.25">
      <c r="A267" s="25" t="s">
        <v>382</v>
      </c>
      <c r="B267" s="32"/>
      <c r="C267" s="37" t="s">
        <v>383</v>
      </c>
      <c r="D267" s="38" t="s">
        <v>362</v>
      </c>
      <c r="E267" s="39"/>
      <c r="F267" s="23">
        <v>791.13</v>
      </c>
      <c r="G267" s="24">
        <f t="shared" si="31"/>
        <v>0</v>
      </c>
      <c r="H267" s="16"/>
      <c r="I267" s="17">
        <f t="shared" si="32"/>
        <v>0</v>
      </c>
      <c r="J267" s="39">
        <v>12</v>
      </c>
      <c r="K267" s="17">
        <f t="shared" si="30"/>
        <v>9493.56</v>
      </c>
      <c r="L267" s="28">
        <v>12</v>
      </c>
      <c r="M267" s="17">
        <f t="shared" si="27"/>
        <v>9493.56</v>
      </c>
    </row>
    <row r="268" spans="1:13" s="75" customFormat="1" ht="39.950000000000003" customHeight="1" x14ac:dyDescent="0.25">
      <c r="A268" s="25" t="s">
        <v>384</v>
      </c>
      <c r="B268" s="32"/>
      <c r="C268" s="37" t="s">
        <v>385</v>
      </c>
      <c r="D268" s="38" t="s">
        <v>362</v>
      </c>
      <c r="E268" s="39"/>
      <c r="F268" s="23">
        <v>969.37</v>
      </c>
      <c r="G268" s="24">
        <f t="shared" si="31"/>
        <v>0</v>
      </c>
      <c r="H268" s="16"/>
      <c r="I268" s="17">
        <f t="shared" si="32"/>
        <v>0</v>
      </c>
      <c r="J268" s="39">
        <v>1</v>
      </c>
      <c r="K268" s="17">
        <f t="shared" si="30"/>
        <v>969.37</v>
      </c>
      <c r="L268" s="28">
        <v>1</v>
      </c>
      <c r="M268" s="17">
        <f t="shared" si="27"/>
        <v>969.37</v>
      </c>
    </row>
    <row r="269" spans="1:13" s="75" customFormat="1" ht="39.950000000000003" customHeight="1" x14ac:dyDescent="0.25">
      <c r="A269" s="25" t="s">
        <v>386</v>
      </c>
      <c r="B269" s="32"/>
      <c r="C269" s="37" t="s">
        <v>387</v>
      </c>
      <c r="D269" s="38" t="s">
        <v>362</v>
      </c>
      <c r="E269" s="39"/>
      <c r="F269" s="23">
        <v>791.13</v>
      </c>
      <c r="G269" s="24">
        <f t="shared" si="31"/>
        <v>0</v>
      </c>
      <c r="H269" s="16"/>
      <c r="I269" s="17">
        <f t="shared" si="32"/>
        <v>0</v>
      </c>
      <c r="J269" s="39">
        <v>23</v>
      </c>
      <c r="K269" s="17">
        <f t="shared" si="30"/>
        <v>18195.990000000002</v>
      </c>
      <c r="L269" s="28">
        <v>23</v>
      </c>
      <c r="M269" s="17">
        <f t="shared" si="27"/>
        <v>18195.990000000002</v>
      </c>
    </row>
    <row r="270" spans="1:13" s="75" customFormat="1" ht="39.950000000000003" customHeight="1" x14ac:dyDescent="0.25">
      <c r="A270" s="25" t="s">
        <v>388</v>
      </c>
      <c r="B270" s="32"/>
      <c r="C270" s="37" t="s">
        <v>389</v>
      </c>
      <c r="D270" s="38" t="s">
        <v>362</v>
      </c>
      <c r="E270" s="39"/>
      <c r="F270" s="23">
        <v>553.48</v>
      </c>
      <c r="G270" s="24">
        <f t="shared" si="31"/>
        <v>0</v>
      </c>
      <c r="H270" s="16"/>
      <c r="I270" s="17">
        <f t="shared" si="32"/>
        <v>0</v>
      </c>
      <c r="J270" s="39">
        <v>8</v>
      </c>
      <c r="K270" s="17">
        <f t="shared" si="30"/>
        <v>4427.84</v>
      </c>
      <c r="L270" s="28">
        <v>8</v>
      </c>
      <c r="M270" s="17">
        <f t="shared" ref="M270:M315" si="33">ROUND((L270*$F270),2)</f>
        <v>4427.84</v>
      </c>
    </row>
    <row r="271" spans="1:13" s="75" customFormat="1" ht="40.5" x14ac:dyDescent="0.25">
      <c r="A271" s="25" t="s">
        <v>390</v>
      </c>
      <c r="B271" s="32"/>
      <c r="C271" s="37" t="s">
        <v>391</v>
      </c>
      <c r="D271" s="38" t="s">
        <v>43</v>
      </c>
      <c r="E271" s="39"/>
      <c r="F271" s="23">
        <v>129.19</v>
      </c>
      <c r="G271" s="24">
        <f t="shared" si="31"/>
        <v>0</v>
      </c>
      <c r="H271" s="16"/>
      <c r="I271" s="17">
        <f t="shared" si="32"/>
        <v>0</v>
      </c>
      <c r="J271" s="39">
        <v>124</v>
      </c>
      <c r="K271" s="17">
        <f t="shared" si="30"/>
        <v>16019.56</v>
      </c>
      <c r="L271" s="28">
        <v>124</v>
      </c>
      <c r="M271" s="17">
        <f t="shared" si="33"/>
        <v>16019.56</v>
      </c>
    </row>
    <row r="272" spans="1:13" s="75" customFormat="1" ht="55.5" customHeight="1" x14ac:dyDescent="0.25">
      <c r="A272" s="25" t="s">
        <v>392</v>
      </c>
      <c r="B272" s="32"/>
      <c r="C272" s="37" t="s">
        <v>393</v>
      </c>
      <c r="D272" s="38" t="s">
        <v>362</v>
      </c>
      <c r="E272" s="39"/>
      <c r="F272" s="23">
        <v>350302.59</v>
      </c>
      <c r="G272" s="24">
        <f t="shared" si="31"/>
        <v>0</v>
      </c>
      <c r="H272" s="16"/>
      <c r="I272" s="17">
        <f t="shared" si="32"/>
        <v>0</v>
      </c>
      <c r="J272" s="39">
        <v>1</v>
      </c>
      <c r="K272" s="17">
        <f t="shared" si="30"/>
        <v>350302.59</v>
      </c>
      <c r="L272" s="28">
        <v>1</v>
      </c>
      <c r="M272" s="17">
        <f t="shared" si="33"/>
        <v>350302.59</v>
      </c>
    </row>
    <row r="273" spans="1:13" s="75" customFormat="1" ht="54" x14ac:dyDescent="0.25">
      <c r="A273" s="25" t="s">
        <v>394</v>
      </c>
      <c r="B273" s="32"/>
      <c r="C273" s="37" t="s">
        <v>395</v>
      </c>
      <c r="D273" s="38" t="s">
        <v>362</v>
      </c>
      <c r="E273" s="39"/>
      <c r="F273" s="23">
        <v>26501.7</v>
      </c>
      <c r="G273" s="24">
        <f t="shared" si="31"/>
        <v>0</v>
      </c>
      <c r="H273" s="16"/>
      <c r="I273" s="17">
        <f t="shared" si="32"/>
        <v>0</v>
      </c>
      <c r="J273" s="39">
        <v>1</v>
      </c>
      <c r="K273" s="17">
        <f t="shared" si="30"/>
        <v>26501.7</v>
      </c>
      <c r="L273" s="28">
        <v>1</v>
      </c>
      <c r="M273" s="17">
        <f t="shared" si="33"/>
        <v>26501.7</v>
      </c>
    </row>
    <row r="274" spans="1:13" s="75" customFormat="1" ht="67.5" x14ac:dyDescent="0.25">
      <c r="A274" s="25" t="s">
        <v>396</v>
      </c>
      <c r="B274" s="32"/>
      <c r="C274" s="37" t="s">
        <v>397</v>
      </c>
      <c r="D274" s="38" t="s">
        <v>362</v>
      </c>
      <c r="E274" s="39"/>
      <c r="F274" s="23">
        <v>3604.73</v>
      </c>
      <c r="G274" s="24">
        <f t="shared" si="31"/>
        <v>0</v>
      </c>
      <c r="H274" s="16"/>
      <c r="I274" s="17">
        <f t="shared" si="32"/>
        <v>0</v>
      </c>
      <c r="J274" s="39">
        <v>9</v>
      </c>
      <c r="K274" s="17">
        <f t="shared" si="30"/>
        <v>32442.57</v>
      </c>
      <c r="L274" s="28">
        <v>9</v>
      </c>
      <c r="M274" s="17">
        <f t="shared" si="33"/>
        <v>32442.57</v>
      </c>
    </row>
    <row r="275" spans="1:13" s="75" customFormat="1" ht="27" x14ac:dyDescent="0.25">
      <c r="A275" s="25" t="s">
        <v>398</v>
      </c>
      <c r="B275" s="32"/>
      <c r="C275" s="37" t="s">
        <v>399</v>
      </c>
      <c r="D275" s="38" t="s">
        <v>362</v>
      </c>
      <c r="E275" s="39"/>
      <c r="F275" s="23">
        <v>5756.61</v>
      </c>
      <c r="G275" s="24">
        <f t="shared" si="31"/>
        <v>0</v>
      </c>
      <c r="H275" s="16"/>
      <c r="I275" s="17">
        <f t="shared" si="32"/>
        <v>0</v>
      </c>
      <c r="J275" s="39">
        <v>0</v>
      </c>
      <c r="K275" s="17">
        <f t="shared" si="30"/>
        <v>0</v>
      </c>
      <c r="L275" s="28">
        <v>0</v>
      </c>
      <c r="M275" s="17">
        <f t="shared" si="33"/>
        <v>0</v>
      </c>
    </row>
    <row r="276" spans="1:13" s="75" customFormat="1" ht="27" x14ac:dyDescent="0.25">
      <c r="A276" s="25" t="s">
        <v>400</v>
      </c>
      <c r="B276" s="32"/>
      <c r="C276" s="37" t="s">
        <v>399</v>
      </c>
      <c r="D276" s="38" t="s">
        <v>362</v>
      </c>
      <c r="E276" s="39"/>
      <c r="F276" s="23">
        <v>494.07</v>
      </c>
      <c r="G276" s="24">
        <f t="shared" si="31"/>
        <v>0</v>
      </c>
      <c r="H276" s="16"/>
      <c r="I276" s="17">
        <f t="shared" si="32"/>
        <v>0</v>
      </c>
      <c r="J276" s="39">
        <v>9</v>
      </c>
      <c r="K276" s="17">
        <f t="shared" si="30"/>
        <v>4446.63</v>
      </c>
      <c r="L276" s="28">
        <v>9</v>
      </c>
      <c r="M276" s="17">
        <f t="shared" si="33"/>
        <v>4446.63</v>
      </c>
    </row>
    <row r="277" spans="1:13" s="75" customFormat="1" ht="54" x14ac:dyDescent="0.25">
      <c r="A277" s="25" t="s">
        <v>401</v>
      </c>
      <c r="B277" s="32"/>
      <c r="C277" s="37" t="s">
        <v>402</v>
      </c>
      <c r="D277" s="38" t="s">
        <v>362</v>
      </c>
      <c r="E277" s="39"/>
      <c r="F277" s="23">
        <v>494.07</v>
      </c>
      <c r="G277" s="24">
        <f t="shared" si="31"/>
        <v>0</v>
      </c>
      <c r="H277" s="16"/>
      <c r="I277" s="17">
        <f t="shared" si="32"/>
        <v>0</v>
      </c>
      <c r="J277" s="39">
        <v>0</v>
      </c>
      <c r="K277" s="17">
        <f t="shared" si="30"/>
        <v>0</v>
      </c>
      <c r="L277" s="28">
        <v>0</v>
      </c>
      <c r="M277" s="17">
        <f t="shared" si="33"/>
        <v>0</v>
      </c>
    </row>
    <row r="278" spans="1:13" s="75" customFormat="1" ht="54" x14ac:dyDescent="0.25">
      <c r="A278" s="25" t="s">
        <v>403</v>
      </c>
      <c r="B278" s="32"/>
      <c r="C278" s="37" t="s">
        <v>402</v>
      </c>
      <c r="D278" s="38" t="s">
        <v>362</v>
      </c>
      <c r="E278" s="39"/>
      <c r="F278" s="23">
        <v>5756.61</v>
      </c>
      <c r="G278" s="24">
        <f t="shared" si="31"/>
        <v>0</v>
      </c>
      <c r="H278" s="16"/>
      <c r="I278" s="17">
        <f t="shared" si="32"/>
        <v>0</v>
      </c>
      <c r="J278" s="39">
        <v>0</v>
      </c>
      <c r="K278" s="17">
        <f t="shared" si="30"/>
        <v>0</v>
      </c>
      <c r="L278" s="28">
        <v>0</v>
      </c>
      <c r="M278" s="17">
        <f t="shared" si="33"/>
        <v>0</v>
      </c>
    </row>
    <row r="279" spans="1:13" s="75" customFormat="1" ht="54" x14ac:dyDescent="0.25">
      <c r="A279" s="25" t="s">
        <v>404</v>
      </c>
      <c r="B279" s="32"/>
      <c r="C279" s="37" t="s">
        <v>405</v>
      </c>
      <c r="D279" s="38" t="s">
        <v>362</v>
      </c>
      <c r="E279" s="39"/>
      <c r="F279" s="23">
        <v>19219.22</v>
      </c>
      <c r="G279" s="24">
        <f t="shared" si="31"/>
        <v>0</v>
      </c>
      <c r="H279" s="16"/>
      <c r="I279" s="17">
        <f t="shared" si="32"/>
        <v>0</v>
      </c>
      <c r="J279" s="39">
        <v>1</v>
      </c>
      <c r="K279" s="17">
        <f t="shared" si="30"/>
        <v>19219.22</v>
      </c>
      <c r="L279" s="28">
        <v>1</v>
      </c>
      <c r="M279" s="17">
        <f>ROUND((L279*$F279),2)</f>
        <v>19219.22</v>
      </c>
    </row>
    <row r="280" spans="1:13" s="75" customFormat="1" ht="54" x14ac:dyDescent="0.25">
      <c r="A280" s="25" t="s">
        <v>406</v>
      </c>
      <c r="B280" s="32"/>
      <c r="C280" s="37" t="s">
        <v>407</v>
      </c>
      <c r="D280" s="38" t="s">
        <v>362</v>
      </c>
      <c r="E280" s="39"/>
      <c r="F280" s="23">
        <v>109841.42</v>
      </c>
      <c r="G280" s="24">
        <f>E280*F280</f>
        <v>0</v>
      </c>
      <c r="H280" s="16"/>
      <c r="I280" s="17">
        <f t="shared" si="32"/>
        <v>0</v>
      </c>
      <c r="J280" s="39">
        <v>0</v>
      </c>
      <c r="K280" s="17">
        <f t="shared" si="30"/>
        <v>0</v>
      </c>
      <c r="L280" s="28">
        <v>0</v>
      </c>
      <c r="M280" s="17">
        <f>ROUND((L280*$F280),2)</f>
        <v>0</v>
      </c>
    </row>
    <row r="281" spans="1:13" s="75" customFormat="1" ht="40.5" x14ac:dyDescent="0.25">
      <c r="A281" s="25" t="s">
        <v>408</v>
      </c>
      <c r="B281" s="32"/>
      <c r="C281" s="37" t="s">
        <v>409</v>
      </c>
      <c r="D281" s="38" t="s">
        <v>362</v>
      </c>
      <c r="E281" s="39"/>
      <c r="F281" s="23">
        <v>798.37</v>
      </c>
      <c r="G281" s="24">
        <f t="shared" si="31"/>
        <v>0</v>
      </c>
      <c r="H281" s="16"/>
      <c r="I281" s="17">
        <f t="shared" si="32"/>
        <v>0</v>
      </c>
      <c r="J281" s="39">
        <v>0</v>
      </c>
      <c r="K281" s="17">
        <f t="shared" si="30"/>
        <v>0</v>
      </c>
      <c r="L281" s="28">
        <v>0</v>
      </c>
      <c r="M281" s="17">
        <f t="shared" si="33"/>
        <v>0</v>
      </c>
    </row>
    <row r="282" spans="1:13" s="75" customFormat="1" ht="40.5" x14ac:dyDescent="0.25">
      <c r="A282" s="25" t="s">
        <v>410</v>
      </c>
      <c r="B282" s="32"/>
      <c r="C282" s="37" t="s">
        <v>411</v>
      </c>
      <c r="D282" s="38" t="s">
        <v>362</v>
      </c>
      <c r="E282" s="39"/>
      <c r="F282" s="23">
        <v>2607.96</v>
      </c>
      <c r="G282" s="24">
        <f t="shared" si="31"/>
        <v>0</v>
      </c>
      <c r="H282" s="16"/>
      <c r="I282" s="17">
        <f t="shared" si="32"/>
        <v>0</v>
      </c>
      <c r="J282" s="39">
        <v>0</v>
      </c>
      <c r="K282" s="17">
        <f t="shared" si="30"/>
        <v>0</v>
      </c>
      <c r="L282" s="28">
        <v>0</v>
      </c>
      <c r="M282" s="17">
        <f t="shared" si="33"/>
        <v>0</v>
      </c>
    </row>
    <row r="283" spans="1:13" s="75" customFormat="1" ht="54" x14ac:dyDescent="0.25">
      <c r="A283" s="25" t="s">
        <v>412</v>
      </c>
      <c r="B283" s="32"/>
      <c r="C283" s="37" t="s">
        <v>413</v>
      </c>
      <c r="D283" s="38" t="s">
        <v>362</v>
      </c>
      <c r="E283" s="39"/>
      <c r="F283" s="23">
        <v>16862.12</v>
      </c>
      <c r="G283" s="24">
        <f t="shared" si="31"/>
        <v>0</v>
      </c>
      <c r="H283" s="16"/>
      <c r="I283" s="17">
        <f t="shared" si="32"/>
        <v>0</v>
      </c>
      <c r="J283" s="39">
        <v>0</v>
      </c>
      <c r="K283" s="17">
        <f t="shared" si="30"/>
        <v>0</v>
      </c>
      <c r="L283" s="28">
        <v>0</v>
      </c>
      <c r="M283" s="17">
        <f>ROUND((L283*$F283),2)</f>
        <v>0</v>
      </c>
    </row>
    <row r="284" spans="1:13" s="75" customFormat="1" ht="27" x14ac:dyDescent="0.25">
      <c r="A284" s="25" t="s">
        <v>414</v>
      </c>
      <c r="B284" s="32"/>
      <c r="C284" s="37" t="s">
        <v>415</v>
      </c>
      <c r="D284" s="38" t="s">
        <v>362</v>
      </c>
      <c r="E284" s="39"/>
      <c r="F284" s="23">
        <v>814.05</v>
      </c>
      <c r="G284" s="24">
        <f t="shared" si="31"/>
        <v>0</v>
      </c>
      <c r="H284" s="16"/>
      <c r="I284" s="17">
        <f t="shared" si="32"/>
        <v>0</v>
      </c>
      <c r="J284" s="39">
        <v>2</v>
      </c>
      <c r="K284" s="17">
        <f t="shared" ref="K284:K308" si="34">ROUND((J284*$F284),2)</f>
        <v>1628.1</v>
      </c>
      <c r="L284" s="28">
        <v>2</v>
      </c>
      <c r="M284" s="17">
        <f t="shared" si="33"/>
        <v>1628.1</v>
      </c>
    </row>
    <row r="285" spans="1:13" s="75" customFormat="1" ht="27" x14ac:dyDescent="0.25">
      <c r="A285" s="25" t="s">
        <v>416</v>
      </c>
      <c r="B285" s="32"/>
      <c r="C285" s="37" t="s">
        <v>417</v>
      </c>
      <c r="D285" s="38" t="s">
        <v>27</v>
      </c>
      <c r="E285" s="39"/>
      <c r="F285" s="23">
        <v>95.83</v>
      </c>
      <c r="G285" s="24">
        <f t="shared" ref="G285:G302" si="35">E285*F285</f>
        <v>0</v>
      </c>
      <c r="H285" s="16"/>
      <c r="I285" s="17">
        <f t="shared" si="32"/>
        <v>0</v>
      </c>
      <c r="J285" s="39">
        <v>0</v>
      </c>
      <c r="K285" s="17">
        <f t="shared" si="34"/>
        <v>0</v>
      </c>
      <c r="L285" s="28">
        <v>0</v>
      </c>
      <c r="M285" s="17">
        <f t="shared" si="33"/>
        <v>0</v>
      </c>
    </row>
    <row r="286" spans="1:13" s="75" customFormat="1" ht="40.5" x14ac:dyDescent="0.25">
      <c r="A286" s="25" t="s">
        <v>418</v>
      </c>
      <c r="B286" s="32"/>
      <c r="C286" s="37" t="s">
        <v>419</v>
      </c>
      <c r="D286" s="38" t="s">
        <v>362</v>
      </c>
      <c r="E286" s="39"/>
      <c r="F286" s="23">
        <v>1466.78</v>
      </c>
      <c r="G286" s="24">
        <f t="shared" si="35"/>
        <v>0</v>
      </c>
      <c r="H286" s="16"/>
      <c r="I286" s="17">
        <f t="shared" si="32"/>
        <v>0</v>
      </c>
      <c r="J286" s="39">
        <v>20</v>
      </c>
      <c r="K286" s="17">
        <f t="shared" si="34"/>
        <v>29335.599999999999</v>
      </c>
      <c r="L286" s="28">
        <v>20</v>
      </c>
      <c r="M286" s="17">
        <f t="shared" si="33"/>
        <v>29335.599999999999</v>
      </c>
    </row>
    <row r="287" spans="1:13" s="75" customFormat="1" ht="27" x14ac:dyDescent="0.25">
      <c r="A287" s="25" t="s">
        <v>420</v>
      </c>
      <c r="B287" s="32"/>
      <c r="C287" s="37" t="s">
        <v>421</v>
      </c>
      <c r="D287" s="38" t="s">
        <v>362</v>
      </c>
      <c r="E287" s="39"/>
      <c r="F287" s="23">
        <v>1832.36</v>
      </c>
      <c r="G287" s="24">
        <f t="shared" si="35"/>
        <v>0</v>
      </c>
      <c r="H287" s="16"/>
      <c r="I287" s="17">
        <f t="shared" si="32"/>
        <v>0</v>
      </c>
      <c r="J287" s="39">
        <v>2</v>
      </c>
      <c r="K287" s="17">
        <f t="shared" si="34"/>
        <v>3664.72</v>
      </c>
      <c r="L287" s="28">
        <v>2</v>
      </c>
      <c r="M287" s="17">
        <f t="shared" si="33"/>
        <v>3664.72</v>
      </c>
    </row>
    <row r="288" spans="1:13" s="75" customFormat="1" ht="40.5" x14ac:dyDescent="0.25">
      <c r="A288" s="25" t="s">
        <v>422</v>
      </c>
      <c r="B288" s="32"/>
      <c r="C288" s="37" t="s">
        <v>423</v>
      </c>
      <c r="D288" s="38" t="s">
        <v>362</v>
      </c>
      <c r="E288" s="39"/>
      <c r="F288" s="23">
        <v>2692.45</v>
      </c>
      <c r="G288" s="24">
        <f t="shared" si="35"/>
        <v>0</v>
      </c>
      <c r="H288" s="16"/>
      <c r="I288" s="17">
        <f t="shared" si="32"/>
        <v>0</v>
      </c>
      <c r="J288" s="39">
        <v>1</v>
      </c>
      <c r="K288" s="17">
        <f t="shared" si="34"/>
        <v>2692.45</v>
      </c>
      <c r="L288" s="28">
        <v>1</v>
      </c>
      <c r="M288" s="17">
        <f>ROUND((L288*$F288),2)</f>
        <v>2692.45</v>
      </c>
    </row>
    <row r="289" spans="1:13" s="75" customFormat="1" ht="27" x14ac:dyDescent="0.25">
      <c r="A289" s="25" t="s">
        <v>424</v>
      </c>
      <c r="B289" s="32"/>
      <c r="C289" s="37" t="s">
        <v>425</v>
      </c>
      <c r="D289" s="38" t="s">
        <v>362</v>
      </c>
      <c r="E289" s="39"/>
      <c r="F289" s="23">
        <v>1260.76</v>
      </c>
      <c r="G289" s="24">
        <f t="shared" si="35"/>
        <v>0</v>
      </c>
      <c r="H289" s="16"/>
      <c r="I289" s="17">
        <f t="shared" si="32"/>
        <v>0</v>
      </c>
      <c r="J289" s="39">
        <v>0</v>
      </c>
      <c r="K289" s="17">
        <f t="shared" si="34"/>
        <v>0</v>
      </c>
      <c r="L289" s="28">
        <v>0</v>
      </c>
      <c r="M289" s="17">
        <f>ROUND((L289*$F289),2)</f>
        <v>0</v>
      </c>
    </row>
    <row r="290" spans="1:13" s="75" customFormat="1" ht="40.5" x14ac:dyDescent="0.25">
      <c r="A290" s="25" t="s">
        <v>426</v>
      </c>
      <c r="B290" s="32"/>
      <c r="C290" s="37" t="s">
        <v>427</v>
      </c>
      <c r="D290" s="38" t="s">
        <v>362</v>
      </c>
      <c r="E290" s="39"/>
      <c r="F290" s="23">
        <v>2748.54</v>
      </c>
      <c r="G290" s="24">
        <f t="shared" si="35"/>
        <v>0</v>
      </c>
      <c r="H290" s="16"/>
      <c r="I290" s="17">
        <f t="shared" si="32"/>
        <v>0</v>
      </c>
      <c r="J290" s="39">
        <v>2</v>
      </c>
      <c r="K290" s="17">
        <f t="shared" si="34"/>
        <v>5497.08</v>
      </c>
      <c r="L290" s="28">
        <v>2</v>
      </c>
      <c r="M290" s="17">
        <f t="shared" si="33"/>
        <v>5497.08</v>
      </c>
    </row>
    <row r="291" spans="1:13" s="75" customFormat="1" ht="27" x14ac:dyDescent="0.25">
      <c r="A291" s="25" t="s">
        <v>428</v>
      </c>
      <c r="B291" s="32"/>
      <c r="C291" s="37" t="s">
        <v>429</v>
      </c>
      <c r="D291" s="38" t="s">
        <v>362</v>
      </c>
      <c r="E291" s="39"/>
      <c r="F291" s="23">
        <v>2134.73</v>
      </c>
      <c r="G291" s="24">
        <f t="shared" si="35"/>
        <v>0</v>
      </c>
      <c r="H291" s="16"/>
      <c r="I291" s="17">
        <f t="shared" ref="I291:I308" si="36">ROUND((H291*$F291),2)</f>
        <v>0</v>
      </c>
      <c r="J291" s="39">
        <v>2</v>
      </c>
      <c r="K291" s="17">
        <f t="shared" si="34"/>
        <v>4269.46</v>
      </c>
      <c r="L291" s="28">
        <v>2</v>
      </c>
      <c r="M291" s="17">
        <f>ROUND((L291*$F291),2)</f>
        <v>4269.46</v>
      </c>
    </row>
    <row r="292" spans="1:13" s="75" customFormat="1" ht="67.5" x14ac:dyDescent="0.25">
      <c r="A292" s="25" t="s">
        <v>430</v>
      </c>
      <c r="B292" s="32"/>
      <c r="C292" s="37" t="s">
        <v>431</v>
      </c>
      <c r="D292" s="38" t="s">
        <v>362</v>
      </c>
      <c r="E292" s="39"/>
      <c r="F292" s="23">
        <v>4132.67</v>
      </c>
      <c r="G292" s="24">
        <f t="shared" si="35"/>
        <v>0</v>
      </c>
      <c r="H292" s="16"/>
      <c r="I292" s="17">
        <f t="shared" si="36"/>
        <v>0</v>
      </c>
      <c r="J292" s="39">
        <v>0</v>
      </c>
      <c r="K292" s="17">
        <f t="shared" si="34"/>
        <v>0</v>
      </c>
      <c r="L292" s="28">
        <v>0</v>
      </c>
      <c r="M292" s="17">
        <f t="shared" si="33"/>
        <v>0</v>
      </c>
    </row>
    <row r="293" spans="1:13" s="75" customFormat="1" ht="27" x14ac:dyDescent="0.25">
      <c r="A293" s="25" t="s">
        <v>432</v>
      </c>
      <c r="B293" s="32"/>
      <c r="C293" s="37" t="s">
        <v>433</v>
      </c>
      <c r="D293" s="38" t="s">
        <v>362</v>
      </c>
      <c r="E293" s="39"/>
      <c r="F293" s="23">
        <v>1832.36</v>
      </c>
      <c r="G293" s="24">
        <f t="shared" si="35"/>
        <v>0</v>
      </c>
      <c r="H293" s="16"/>
      <c r="I293" s="17">
        <f t="shared" si="36"/>
        <v>0</v>
      </c>
      <c r="J293" s="39">
        <v>0</v>
      </c>
      <c r="K293" s="17">
        <f t="shared" si="34"/>
        <v>0</v>
      </c>
      <c r="L293" s="28">
        <v>0</v>
      </c>
      <c r="M293" s="17">
        <f t="shared" si="33"/>
        <v>0</v>
      </c>
    </row>
    <row r="294" spans="1:13" s="75" customFormat="1" ht="27" x14ac:dyDescent="0.25">
      <c r="A294" s="25" t="s">
        <v>434</v>
      </c>
      <c r="B294" s="32"/>
      <c r="C294" s="37" t="s">
        <v>435</v>
      </c>
      <c r="D294" s="38" t="s">
        <v>362</v>
      </c>
      <c r="E294" s="39"/>
      <c r="F294" s="23">
        <v>1522</v>
      </c>
      <c r="G294" s="24">
        <f t="shared" si="35"/>
        <v>0</v>
      </c>
      <c r="H294" s="16"/>
      <c r="I294" s="17">
        <f t="shared" si="36"/>
        <v>0</v>
      </c>
      <c r="J294" s="39">
        <v>17</v>
      </c>
      <c r="K294" s="17">
        <f t="shared" si="34"/>
        <v>25874</v>
      </c>
      <c r="L294" s="28">
        <v>17</v>
      </c>
      <c r="M294" s="17">
        <f t="shared" si="33"/>
        <v>25874</v>
      </c>
    </row>
    <row r="295" spans="1:13" s="75" customFormat="1" ht="40.5" x14ac:dyDescent="0.25">
      <c r="A295" s="25" t="s">
        <v>436</v>
      </c>
      <c r="B295" s="32"/>
      <c r="C295" s="37" t="s">
        <v>437</v>
      </c>
      <c r="D295" s="38" t="s">
        <v>362</v>
      </c>
      <c r="E295" s="39"/>
      <c r="F295" s="23">
        <v>1139.3599999999999</v>
      </c>
      <c r="G295" s="24">
        <f t="shared" si="35"/>
        <v>0</v>
      </c>
      <c r="H295" s="16"/>
      <c r="I295" s="17">
        <f t="shared" si="36"/>
        <v>0</v>
      </c>
      <c r="J295" s="39">
        <v>0</v>
      </c>
      <c r="K295" s="17">
        <f t="shared" si="34"/>
        <v>0</v>
      </c>
      <c r="L295" s="28">
        <v>0</v>
      </c>
      <c r="M295" s="17">
        <f t="shared" si="33"/>
        <v>0</v>
      </c>
    </row>
    <row r="296" spans="1:13" s="75" customFormat="1" ht="27" x14ac:dyDescent="0.25">
      <c r="A296" s="25" t="s">
        <v>438</v>
      </c>
      <c r="B296" s="32"/>
      <c r="C296" s="37" t="s">
        <v>439</v>
      </c>
      <c r="D296" s="38" t="s">
        <v>362</v>
      </c>
      <c r="E296" s="39"/>
      <c r="F296" s="23">
        <v>576.53</v>
      </c>
      <c r="G296" s="24">
        <f t="shared" si="35"/>
        <v>0</v>
      </c>
      <c r="H296" s="16"/>
      <c r="I296" s="17">
        <f t="shared" si="36"/>
        <v>0</v>
      </c>
      <c r="J296" s="39">
        <v>0</v>
      </c>
      <c r="K296" s="17">
        <f t="shared" si="34"/>
        <v>0</v>
      </c>
      <c r="L296" s="28">
        <v>0</v>
      </c>
      <c r="M296" s="17">
        <f t="shared" si="33"/>
        <v>0</v>
      </c>
    </row>
    <row r="297" spans="1:13" s="75" customFormat="1" ht="27" x14ac:dyDescent="0.25">
      <c r="A297" s="25" t="s">
        <v>440</v>
      </c>
      <c r="B297" s="32"/>
      <c r="C297" s="37" t="s">
        <v>441</v>
      </c>
      <c r="D297" s="38" t="s">
        <v>362</v>
      </c>
      <c r="E297" s="39"/>
      <c r="F297" s="23">
        <v>621.74</v>
      </c>
      <c r="G297" s="24">
        <f t="shared" si="35"/>
        <v>0</v>
      </c>
      <c r="H297" s="16"/>
      <c r="I297" s="17">
        <f t="shared" si="36"/>
        <v>0</v>
      </c>
      <c r="J297" s="39">
        <v>0</v>
      </c>
      <c r="K297" s="17">
        <f t="shared" si="34"/>
        <v>0</v>
      </c>
      <c r="L297" s="28">
        <v>0</v>
      </c>
      <c r="M297" s="17">
        <f t="shared" si="33"/>
        <v>0</v>
      </c>
    </row>
    <row r="298" spans="1:13" s="75" customFormat="1" ht="40.5" x14ac:dyDescent="0.25">
      <c r="A298" s="25" t="s">
        <v>442</v>
      </c>
      <c r="B298" s="32"/>
      <c r="C298" s="37" t="s">
        <v>443</v>
      </c>
      <c r="D298" s="38" t="s">
        <v>77</v>
      </c>
      <c r="E298" s="39"/>
      <c r="F298" s="23">
        <v>53.09</v>
      </c>
      <c r="G298" s="24">
        <f t="shared" si="35"/>
        <v>0</v>
      </c>
      <c r="H298" s="16"/>
      <c r="I298" s="17">
        <f t="shared" si="36"/>
        <v>0</v>
      </c>
      <c r="J298" s="39">
        <v>0</v>
      </c>
      <c r="K298" s="17">
        <f t="shared" si="34"/>
        <v>0</v>
      </c>
      <c r="L298" s="28">
        <v>0</v>
      </c>
      <c r="M298" s="17">
        <f t="shared" si="33"/>
        <v>0</v>
      </c>
    </row>
    <row r="299" spans="1:13" s="75" customFormat="1" ht="67.5" x14ac:dyDescent="0.25">
      <c r="A299" s="25" t="s">
        <v>444</v>
      </c>
      <c r="B299" s="32"/>
      <c r="C299" s="37" t="s">
        <v>445</v>
      </c>
      <c r="D299" s="38" t="s">
        <v>315</v>
      </c>
      <c r="E299" s="39"/>
      <c r="F299" s="23">
        <v>112.78</v>
      </c>
      <c r="G299" s="24">
        <f t="shared" si="35"/>
        <v>0</v>
      </c>
      <c r="H299" s="16"/>
      <c r="I299" s="17">
        <f t="shared" si="36"/>
        <v>0</v>
      </c>
      <c r="J299" s="39">
        <v>0</v>
      </c>
      <c r="K299" s="17">
        <f t="shared" si="34"/>
        <v>0</v>
      </c>
      <c r="L299" s="28">
        <v>0</v>
      </c>
      <c r="M299" s="17">
        <f t="shared" si="33"/>
        <v>0</v>
      </c>
    </row>
    <row r="300" spans="1:13" s="75" customFormat="1" ht="40.5" x14ac:dyDescent="0.25">
      <c r="A300" s="25" t="s">
        <v>446</v>
      </c>
      <c r="B300" s="32"/>
      <c r="C300" s="37" t="s">
        <v>447</v>
      </c>
      <c r="D300" s="38" t="s">
        <v>22</v>
      </c>
      <c r="E300" s="39"/>
      <c r="F300" s="23">
        <v>3839.93</v>
      </c>
      <c r="G300" s="24">
        <f t="shared" si="35"/>
        <v>0</v>
      </c>
      <c r="H300" s="16"/>
      <c r="I300" s="17">
        <f t="shared" si="36"/>
        <v>0</v>
      </c>
      <c r="J300" s="39">
        <v>0</v>
      </c>
      <c r="K300" s="17">
        <f t="shared" si="34"/>
        <v>0</v>
      </c>
      <c r="L300" s="28">
        <v>0</v>
      </c>
      <c r="M300" s="17">
        <f t="shared" si="33"/>
        <v>0</v>
      </c>
    </row>
    <row r="301" spans="1:13" s="75" customFormat="1" ht="40.5" x14ac:dyDescent="0.25">
      <c r="A301" s="25" t="s">
        <v>448</v>
      </c>
      <c r="B301" s="32"/>
      <c r="C301" s="37" t="s">
        <v>449</v>
      </c>
      <c r="D301" s="38" t="s">
        <v>362</v>
      </c>
      <c r="E301" s="39"/>
      <c r="F301" s="23">
        <v>2191.71</v>
      </c>
      <c r="G301" s="24">
        <f t="shared" si="35"/>
        <v>0</v>
      </c>
      <c r="H301" s="16"/>
      <c r="I301" s="17">
        <f t="shared" si="36"/>
        <v>0</v>
      </c>
      <c r="J301" s="39">
        <v>2</v>
      </c>
      <c r="K301" s="17">
        <f t="shared" si="34"/>
        <v>4383.42</v>
      </c>
      <c r="L301" s="28">
        <v>2</v>
      </c>
      <c r="M301" s="17">
        <f t="shared" si="33"/>
        <v>4383.42</v>
      </c>
    </row>
    <row r="302" spans="1:13" s="75" customFormat="1" ht="27" x14ac:dyDescent="0.25">
      <c r="A302" s="25" t="s">
        <v>450</v>
      </c>
      <c r="B302" s="32"/>
      <c r="C302" s="37" t="s">
        <v>451</v>
      </c>
      <c r="D302" s="38" t="s">
        <v>362</v>
      </c>
      <c r="E302" s="39"/>
      <c r="F302" s="23">
        <v>1761.41</v>
      </c>
      <c r="G302" s="24">
        <f t="shared" si="35"/>
        <v>0</v>
      </c>
      <c r="H302" s="16"/>
      <c r="I302" s="17">
        <f t="shared" si="36"/>
        <v>0</v>
      </c>
      <c r="J302" s="39">
        <v>0</v>
      </c>
      <c r="K302" s="17">
        <f t="shared" si="34"/>
        <v>0</v>
      </c>
      <c r="L302" s="28">
        <v>0</v>
      </c>
      <c r="M302" s="17">
        <f t="shared" si="33"/>
        <v>0</v>
      </c>
    </row>
    <row r="303" spans="1:13" s="75" customFormat="1" ht="55.5" customHeight="1" x14ac:dyDescent="0.25">
      <c r="A303" s="25" t="s">
        <v>452</v>
      </c>
      <c r="B303" s="32"/>
      <c r="C303" s="37" t="s">
        <v>453</v>
      </c>
      <c r="D303" s="38" t="s">
        <v>362</v>
      </c>
      <c r="E303" s="39"/>
      <c r="F303" s="23">
        <v>26501.7</v>
      </c>
      <c r="G303" s="24">
        <f>E303*F303</f>
        <v>0</v>
      </c>
      <c r="H303" s="16"/>
      <c r="I303" s="17">
        <f t="shared" si="36"/>
        <v>0</v>
      </c>
      <c r="J303" s="39">
        <v>2</v>
      </c>
      <c r="K303" s="17">
        <f t="shared" si="34"/>
        <v>53003.4</v>
      </c>
      <c r="L303" s="28">
        <v>2</v>
      </c>
      <c r="M303" s="17">
        <f>ROUND((L303*$F303),2)</f>
        <v>53003.4</v>
      </c>
    </row>
    <row r="304" spans="1:13" s="75" customFormat="1" ht="40.5" x14ac:dyDescent="0.25">
      <c r="A304" s="25" t="s">
        <v>454</v>
      </c>
      <c r="B304" s="32"/>
      <c r="C304" s="37" t="s">
        <v>455</v>
      </c>
      <c r="D304" s="38" t="s">
        <v>362</v>
      </c>
      <c r="E304" s="39"/>
      <c r="F304" s="23">
        <v>0</v>
      </c>
      <c r="G304" s="24">
        <f>E304*F304</f>
        <v>0</v>
      </c>
      <c r="H304" s="16"/>
      <c r="I304" s="17">
        <f t="shared" si="36"/>
        <v>0</v>
      </c>
      <c r="J304" s="39">
        <v>0</v>
      </c>
      <c r="K304" s="17">
        <f t="shared" si="34"/>
        <v>0</v>
      </c>
      <c r="L304" s="28">
        <v>0</v>
      </c>
      <c r="M304" s="17">
        <f>ROUND((L304*$F304),2)</f>
        <v>0</v>
      </c>
    </row>
    <row r="305" spans="1:13" s="75" customFormat="1" ht="40.5" x14ac:dyDescent="0.25">
      <c r="A305" s="25" t="s">
        <v>456</v>
      </c>
      <c r="B305" s="32"/>
      <c r="C305" s="37" t="s">
        <v>457</v>
      </c>
      <c r="D305" s="38" t="s">
        <v>362</v>
      </c>
      <c r="E305" s="39"/>
      <c r="F305" s="23">
        <v>0</v>
      </c>
      <c r="G305" s="24">
        <f>E305*F305</f>
        <v>0</v>
      </c>
      <c r="H305" s="16"/>
      <c r="I305" s="17">
        <f t="shared" si="36"/>
        <v>0</v>
      </c>
      <c r="J305" s="39">
        <v>0</v>
      </c>
      <c r="K305" s="17">
        <f t="shared" si="34"/>
        <v>0</v>
      </c>
      <c r="L305" s="28">
        <v>0</v>
      </c>
      <c r="M305" s="17">
        <f>ROUND((L305*$F305),2)</f>
        <v>0</v>
      </c>
    </row>
    <row r="306" spans="1:13" s="75" customFormat="1" ht="54" x14ac:dyDescent="0.25">
      <c r="A306" s="25" t="s">
        <v>458</v>
      </c>
      <c r="B306" s="32"/>
      <c r="C306" s="37" t="s">
        <v>459</v>
      </c>
      <c r="D306" s="38" t="s">
        <v>362</v>
      </c>
      <c r="E306" s="39"/>
      <c r="F306" s="23">
        <v>0</v>
      </c>
      <c r="G306" s="24">
        <f>E306*F306</f>
        <v>0</v>
      </c>
      <c r="H306" s="16"/>
      <c r="I306" s="17">
        <f t="shared" si="36"/>
        <v>0</v>
      </c>
      <c r="J306" s="39">
        <v>0</v>
      </c>
      <c r="K306" s="17">
        <f t="shared" si="34"/>
        <v>0</v>
      </c>
      <c r="L306" s="28">
        <v>0</v>
      </c>
      <c r="M306" s="17">
        <f>ROUND((L306*$F306),2)</f>
        <v>0</v>
      </c>
    </row>
    <row r="307" spans="1:13" s="75" customFormat="1" ht="40.5" x14ac:dyDescent="0.25">
      <c r="A307" s="25" t="s">
        <v>460</v>
      </c>
      <c r="B307" s="32"/>
      <c r="C307" s="37" t="s">
        <v>461</v>
      </c>
      <c r="D307" s="38" t="s">
        <v>362</v>
      </c>
      <c r="E307" s="39"/>
      <c r="F307" s="23">
        <v>1832.36</v>
      </c>
      <c r="G307" s="24">
        <f t="shared" ref="G307:G308" si="37">E307*F307</f>
        <v>0</v>
      </c>
      <c r="H307" s="16"/>
      <c r="I307" s="17">
        <f t="shared" si="36"/>
        <v>0</v>
      </c>
      <c r="J307" s="39">
        <v>10</v>
      </c>
      <c r="K307" s="17">
        <f t="shared" si="34"/>
        <v>18323.599999999999</v>
      </c>
      <c r="L307" s="28">
        <v>10</v>
      </c>
      <c r="M307" s="17">
        <f t="shared" ref="M307:M308" si="38">ROUND((L307*$F307),2)</f>
        <v>18323.599999999999</v>
      </c>
    </row>
    <row r="308" spans="1:13" s="75" customFormat="1" ht="40.5" x14ac:dyDescent="0.25">
      <c r="A308" s="25" t="s">
        <v>462</v>
      </c>
      <c r="B308" s="32"/>
      <c r="C308" s="37" t="s">
        <v>463</v>
      </c>
      <c r="D308" s="38" t="s">
        <v>362</v>
      </c>
      <c r="E308" s="39"/>
      <c r="F308" s="23">
        <v>1832.36</v>
      </c>
      <c r="G308" s="24">
        <f t="shared" si="37"/>
        <v>0</v>
      </c>
      <c r="H308" s="16"/>
      <c r="I308" s="17">
        <f t="shared" si="36"/>
        <v>0</v>
      </c>
      <c r="J308" s="39">
        <v>1</v>
      </c>
      <c r="K308" s="17">
        <f t="shared" si="34"/>
        <v>1832.36</v>
      </c>
      <c r="L308" s="28">
        <v>1</v>
      </c>
      <c r="M308" s="17">
        <f t="shared" si="38"/>
        <v>1832.36</v>
      </c>
    </row>
    <row r="309" spans="1:13" s="75" customFormat="1" x14ac:dyDescent="0.25">
      <c r="A309" s="25"/>
      <c r="B309" s="32"/>
      <c r="C309" s="37"/>
      <c r="D309" s="38"/>
      <c r="E309" s="39"/>
      <c r="F309" s="23"/>
      <c r="G309" s="24"/>
      <c r="H309" s="16"/>
      <c r="I309" s="17"/>
      <c r="J309" s="16"/>
      <c r="K309" s="17"/>
      <c r="L309" s="28">
        <v>0</v>
      </c>
      <c r="M309" s="17"/>
    </row>
    <row r="310" spans="1:13" s="75" customFormat="1" x14ac:dyDescent="0.25">
      <c r="A310" s="25"/>
      <c r="B310" s="32"/>
      <c r="C310" s="37" t="s">
        <v>464</v>
      </c>
      <c r="D310" s="38"/>
      <c r="E310" s="39"/>
      <c r="F310" s="23"/>
      <c r="G310" s="24"/>
      <c r="H310" s="16"/>
      <c r="I310" s="17">
        <f t="shared" ref="I310:I317" si="39">ROUND((H310*$F310),2)</f>
        <v>0</v>
      </c>
      <c r="J310" s="42"/>
      <c r="K310" s="17"/>
      <c r="L310" s="28">
        <v>0</v>
      </c>
      <c r="M310" s="17"/>
    </row>
    <row r="311" spans="1:13" s="75" customFormat="1" x14ac:dyDescent="0.2">
      <c r="A311" s="76"/>
      <c r="B311" s="80"/>
      <c r="C311" s="78" t="s">
        <v>465</v>
      </c>
      <c r="D311" s="22"/>
      <c r="E311" s="39"/>
      <c r="F311" s="23"/>
      <c r="G311" s="24">
        <f>E311*F311</f>
        <v>0</v>
      </c>
      <c r="H311" s="16"/>
      <c r="I311" s="17">
        <f t="shared" si="39"/>
        <v>0</v>
      </c>
      <c r="J311" s="16"/>
      <c r="K311" s="17"/>
      <c r="L311" s="28">
        <v>0</v>
      </c>
      <c r="M311" s="17">
        <f t="shared" si="33"/>
        <v>0</v>
      </c>
    </row>
    <row r="312" spans="1:13" s="75" customFormat="1" x14ac:dyDescent="0.25">
      <c r="A312" s="25"/>
      <c r="B312" s="32"/>
      <c r="C312" s="37" t="s">
        <v>466</v>
      </c>
      <c r="D312" s="38" t="s">
        <v>467</v>
      </c>
      <c r="E312" s="39"/>
      <c r="F312" s="23">
        <v>14003.52</v>
      </c>
      <c r="G312" s="24"/>
      <c r="H312" s="16"/>
      <c r="I312" s="17">
        <f t="shared" si="39"/>
        <v>0</v>
      </c>
      <c r="J312" s="39">
        <v>1</v>
      </c>
      <c r="K312" s="17">
        <f>ROUND((J312*$F312),2)</f>
        <v>14003.52</v>
      </c>
      <c r="L312" s="28">
        <v>1</v>
      </c>
      <c r="M312" s="17">
        <f t="shared" si="33"/>
        <v>14003.52</v>
      </c>
    </row>
    <row r="313" spans="1:13" s="75" customFormat="1" x14ac:dyDescent="0.25">
      <c r="A313" s="25"/>
      <c r="B313" s="32"/>
      <c r="C313" s="37" t="s">
        <v>468</v>
      </c>
      <c r="D313" s="38" t="s">
        <v>467</v>
      </c>
      <c r="E313" s="39"/>
      <c r="F313" s="23">
        <v>44531.8</v>
      </c>
      <c r="G313" s="24"/>
      <c r="H313" s="16"/>
      <c r="I313" s="17">
        <f t="shared" si="39"/>
        <v>0</v>
      </c>
      <c r="J313" s="39">
        <v>1</v>
      </c>
      <c r="K313" s="17">
        <f>ROUND((J313*$F313),2)</f>
        <v>44531.8</v>
      </c>
      <c r="L313" s="28">
        <v>1</v>
      </c>
      <c r="M313" s="17">
        <f t="shared" si="33"/>
        <v>44531.8</v>
      </c>
    </row>
    <row r="314" spans="1:13" s="75" customFormat="1" x14ac:dyDescent="0.25">
      <c r="A314" s="25"/>
      <c r="B314" s="32"/>
      <c r="C314" s="37" t="s">
        <v>469</v>
      </c>
      <c r="D314" s="38" t="s">
        <v>467</v>
      </c>
      <c r="E314" s="39"/>
      <c r="F314" s="23">
        <v>67736.12</v>
      </c>
      <c r="G314" s="24"/>
      <c r="H314" s="16"/>
      <c r="I314" s="17">
        <f t="shared" si="39"/>
        <v>0</v>
      </c>
      <c r="J314" s="39">
        <v>1</v>
      </c>
      <c r="K314" s="17">
        <f>ROUND((J314*$F314),2)</f>
        <v>67736.12</v>
      </c>
      <c r="L314" s="28">
        <v>1</v>
      </c>
      <c r="M314" s="17">
        <f t="shared" si="33"/>
        <v>67736.12</v>
      </c>
    </row>
    <row r="315" spans="1:13" s="75" customFormat="1" x14ac:dyDescent="0.25">
      <c r="A315" s="25"/>
      <c r="B315" s="32"/>
      <c r="C315" s="37" t="s">
        <v>470</v>
      </c>
      <c r="D315" s="38" t="s">
        <v>467</v>
      </c>
      <c r="E315" s="39"/>
      <c r="F315" s="23">
        <v>122021.22</v>
      </c>
      <c r="G315" s="24"/>
      <c r="H315" s="16"/>
      <c r="I315" s="17">
        <f t="shared" si="39"/>
        <v>0</v>
      </c>
      <c r="J315" s="39">
        <v>1</v>
      </c>
      <c r="K315" s="17">
        <f>ROUND((J315*$F315),2)</f>
        <v>122021.22</v>
      </c>
      <c r="L315" s="28">
        <v>1</v>
      </c>
      <c r="M315" s="17">
        <f t="shared" si="33"/>
        <v>122021.22</v>
      </c>
    </row>
    <row r="316" spans="1:13" s="75" customFormat="1" x14ac:dyDescent="0.25">
      <c r="A316" s="25"/>
      <c r="B316" s="32"/>
      <c r="C316" s="37" t="s">
        <v>471</v>
      </c>
      <c r="D316" s="38" t="s">
        <v>467</v>
      </c>
      <c r="E316" s="39"/>
      <c r="F316" s="23">
        <v>206506.37</v>
      </c>
      <c r="G316" s="24"/>
      <c r="H316" s="16"/>
      <c r="I316" s="17">
        <f t="shared" si="39"/>
        <v>0</v>
      </c>
      <c r="J316" s="39">
        <v>1</v>
      </c>
      <c r="K316" s="17">
        <f>ROUND((J316*$F316),2)</f>
        <v>206506.37</v>
      </c>
      <c r="L316" s="28">
        <v>1</v>
      </c>
      <c r="M316" s="17">
        <f>ROUND((L316*$F316),2)</f>
        <v>206506.37</v>
      </c>
    </row>
    <row r="317" spans="1:13" s="75" customFormat="1" x14ac:dyDescent="0.25">
      <c r="A317" s="25"/>
      <c r="B317" s="32"/>
      <c r="C317" s="37"/>
      <c r="D317" s="38"/>
      <c r="E317" s="39"/>
      <c r="F317" s="23"/>
      <c r="G317" s="24"/>
      <c r="H317" s="16"/>
      <c r="I317" s="17">
        <f t="shared" si="39"/>
        <v>0</v>
      </c>
      <c r="J317" s="39"/>
      <c r="K317" s="17"/>
      <c r="L317" s="16">
        <v>0</v>
      </c>
      <c r="M317" s="17"/>
    </row>
    <row r="318" spans="1:13" s="75" customFormat="1" x14ac:dyDescent="0.25">
      <c r="A318" s="43"/>
      <c r="B318" s="82"/>
      <c r="C318" s="44"/>
      <c r="D318" s="45"/>
      <c r="E318" s="46" t="s">
        <v>17</v>
      </c>
      <c r="G318" s="47">
        <f>SUM(G234)</f>
        <v>0</v>
      </c>
      <c r="H318" s="41"/>
      <c r="I318" s="48"/>
      <c r="J318" s="41"/>
      <c r="K318" s="48"/>
      <c r="L318" s="41"/>
      <c r="M318" s="48"/>
    </row>
    <row r="319" spans="1:13" x14ac:dyDescent="0.25">
      <c r="A319" s="60"/>
      <c r="B319" s="60"/>
      <c r="C319" s="83" t="s">
        <v>472</v>
      </c>
      <c r="D319" s="84"/>
      <c r="E319" s="85"/>
      <c r="F319" s="86" t="s">
        <v>472</v>
      </c>
      <c r="G319" s="86">
        <f>ROUND(((G219+G203+G182+G161+G154+G123+G119+G103+G98+G91+G79+G74+G70+G61+G55+G52+G48+G43+G38+G31+G26+G22+G17)),2)+0.01</f>
        <v>23948273.450000003</v>
      </c>
      <c r="I319" s="50">
        <f>ROUND((SUM(I10:I318)),2)</f>
        <v>1625682.52</v>
      </c>
      <c r="K319" s="50">
        <f>ROUND((SUM(K10:K317)),2)</f>
        <v>30329507.649999999</v>
      </c>
      <c r="M319" s="50">
        <f>ROUND((SUM(M10:M317)),2)</f>
        <v>30693766.170000002</v>
      </c>
    </row>
    <row r="320" spans="1:13" x14ac:dyDescent="0.25">
      <c r="A320" s="60"/>
      <c r="B320" s="60"/>
      <c r="C320" s="83" t="s">
        <v>473</v>
      </c>
      <c r="D320" s="84"/>
      <c r="E320" s="85"/>
      <c r="F320" s="86" t="s">
        <v>474</v>
      </c>
      <c r="G320" s="86">
        <f>(G319*16%)</f>
        <v>3831723.7520000003</v>
      </c>
      <c r="I320" s="50">
        <f>ROUND((I319*0.16),2)</f>
        <v>260109.2</v>
      </c>
      <c r="K320" s="50">
        <f>ROUND((K319*0.16),2)</f>
        <v>4852721.22</v>
      </c>
      <c r="M320" s="50">
        <f>ROUND((M319*0.16),2)</f>
        <v>4911002.59</v>
      </c>
    </row>
    <row r="321" spans="1:13" x14ac:dyDescent="0.25">
      <c r="A321" s="60"/>
      <c r="B321" s="60"/>
      <c r="C321" s="83" t="s">
        <v>17</v>
      </c>
      <c r="D321" s="84"/>
      <c r="E321" s="85"/>
      <c r="F321" s="86" t="s">
        <v>17</v>
      </c>
      <c r="G321" s="86">
        <f>(G319+G320)</f>
        <v>27779997.202000003</v>
      </c>
      <c r="I321" s="51">
        <f>ROUND((SUM(I319:I320)),2)</f>
        <v>1885791.72</v>
      </c>
      <c r="K321" s="51">
        <f>ROUND((SUM(K319:K320)),2)</f>
        <v>35182228.869999997</v>
      </c>
      <c r="M321" s="51">
        <f>ROUND((SUM(M319:M320)),2)</f>
        <v>35604768.759999998</v>
      </c>
    </row>
    <row r="322" spans="1:13" x14ac:dyDescent="0.25">
      <c r="A322" s="60"/>
      <c r="B322" s="60"/>
      <c r="C322" s="83"/>
      <c r="D322" s="84"/>
      <c r="E322" s="85"/>
      <c r="F322" s="87"/>
      <c r="G322" s="87"/>
      <c r="I322" s="51" t="e">
        <f>#REF!+I321</f>
        <v>#REF!</v>
      </c>
      <c r="K322" s="51"/>
      <c r="M322" s="51"/>
    </row>
    <row r="323" spans="1:13" x14ac:dyDescent="0.25">
      <c r="A323" s="60"/>
      <c r="B323" s="60"/>
      <c r="C323" s="83"/>
      <c r="D323" s="84"/>
      <c r="E323" s="85"/>
      <c r="F323" s="87"/>
      <c r="G323" s="87"/>
      <c r="I323" s="51"/>
      <c r="K323" s="51" t="e">
        <f>#REF!-K321</f>
        <v>#REF!</v>
      </c>
      <c r="M323" s="51"/>
    </row>
    <row r="324" spans="1:13" ht="12.75" x14ac:dyDescent="0.2">
      <c r="A324" s="60"/>
      <c r="B324" s="60"/>
      <c r="C324" s="88"/>
      <c r="D324" s="84"/>
      <c r="E324" s="89"/>
      <c r="F324" s="52"/>
      <c r="G324" s="54"/>
    </row>
    <row r="325" spans="1:13" ht="12.75" x14ac:dyDescent="0.2">
      <c r="A325" s="60"/>
      <c r="B325" s="60"/>
      <c r="C325" s="88"/>
      <c r="D325" s="84"/>
      <c r="E325" s="89"/>
      <c r="F325" s="52"/>
      <c r="G325" s="54"/>
    </row>
    <row r="326" spans="1:13" ht="12.75" x14ac:dyDescent="0.2">
      <c r="A326" s="60"/>
      <c r="B326" s="60"/>
      <c r="C326" s="88"/>
      <c r="D326" s="84"/>
      <c r="E326" s="89"/>
      <c r="F326" s="52"/>
      <c r="G326" s="54"/>
    </row>
    <row r="327" spans="1:13" ht="12.75" x14ac:dyDescent="0.2">
      <c r="A327" s="60"/>
      <c r="B327" s="60"/>
      <c r="C327" s="88"/>
      <c r="D327" s="84"/>
      <c r="E327" s="89"/>
      <c r="F327" s="52"/>
      <c r="G327" s="54"/>
    </row>
    <row r="328" spans="1:13" ht="12.75" x14ac:dyDescent="0.2">
      <c r="A328" s="60"/>
      <c r="B328" s="60"/>
      <c r="C328" s="88"/>
      <c r="D328" s="84"/>
      <c r="E328" s="89"/>
      <c r="F328" s="52"/>
      <c r="G328" s="54"/>
    </row>
    <row r="329" spans="1:13" ht="12.75" x14ac:dyDescent="0.2">
      <c r="A329" s="60"/>
      <c r="B329" s="60"/>
      <c r="C329" s="88"/>
      <c r="D329" s="84"/>
      <c r="E329" s="89"/>
      <c r="F329" s="52"/>
      <c r="G329" s="54"/>
    </row>
    <row r="330" spans="1:13" ht="12.75" x14ac:dyDescent="0.2">
      <c r="A330" s="60"/>
      <c r="B330" s="60"/>
      <c r="C330" s="88"/>
      <c r="D330" s="84"/>
      <c r="E330" s="89"/>
      <c r="F330" s="52"/>
      <c r="G330" s="54"/>
    </row>
    <row r="331" spans="1:13" ht="12.75" x14ac:dyDescent="0.2">
      <c r="A331" s="60"/>
      <c r="B331" s="60"/>
      <c r="C331" s="88"/>
      <c r="D331" s="84"/>
      <c r="E331" s="89"/>
      <c r="F331" s="52"/>
      <c r="G331" s="54"/>
    </row>
    <row r="332" spans="1:13" ht="12.75" x14ac:dyDescent="0.2">
      <c r="A332" s="60"/>
      <c r="B332" s="60"/>
      <c r="C332" s="88"/>
      <c r="D332" s="84"/>
      <c r="E332" s="89"/>
      <c r="F332" s="52"/>
      <c r="G332" s="54"/>
    </row>
    <row r="333" spans="1:13" ht="12.75" x14ac:dyDescent="0.2">
      <c r="A333" s="60"/>
      <c r="B333" s="60"/>
      <c r="C333" s="88"/>
      <c r="D333" s="84"/>
      <c r="E333" s="89"/>
      <c r="F333" s="52"/>
      <c r="G333" s="54"/>
    </row>
    <row r="334" spans="1:13" ht="12.75" x14ac:dyDescent="0.2">
      <c r="A334" s="60"/>
      <c r="B334" s="60"/>
      <c r="C334" s="88"/>
      <c r="D334" s="84"/>
      <c r="E334" s="89"/>
      <c r="F334" s="52"/>
      <c r="G334" s="54"/>
    </row>
    <row r="335" spans="1:13" ht="12.75" x14ac:dyDescent="0.2">
      <c r="A335" s="60"/>
      <c r="B335" s="60"/>
      <c r="C335" s="88"/>
      <c r="D335" s="84"/>
      <c r="E335" s="89"/>
      <c r="F335" s="52"/>
      <c r="G335" s="54"/>
    </row>
    <row r="336" spans="1:13" ht="12.75" x14ac:dyDescent="0.2">
      <c r="A336" s="60"/>
      <c r="B336" s="60"/>
      <c r="C336" s="88"/>
      <c r="D336" s="84"/>
      <c r="E336" s="89"/>
      <c r="F336" s="52"/>
      <c r="G336" s="54"/>
    </row>
    <row r="337" spans="1:7" ht="12.75" x14ac:dyDescent="0.2">
      <c r="A337" s="60"/>
      <c r="B337" s="60"/>
      <c r="C337" s="88"/>
      <c r="D337" s="84"/>
      <c r="E337" s="89"/>
      <c r="F337" s="52"/>
      <c r="G337" s="54"/>
    </row>
    <row r="338" spans="1:7" ht="12.75" x14ac:dyDescent="0.2">
      <c r="A338" s="60"/>
      <c r="B338" s="60"/>
      <c r="C338" s="88"/>
      <c r="D338" s="84"/>
      <c r="E338" s="89"/>
      <c r="F338" s="52"/>
      <c r="G338" s="54"/>
    </row>
    <row r="339" spans="1:7" ht="12.75" x14ac:dyDescent="0.2">
      <c r="A339" s="60"/>
      <c r="B339" s="60"/>
      <c r="C339" s="88"/>
      <c r="D339" s="84"/>
      <c r="E339" s="89"/>
      <c r="F339" s="52"/>
      <c r="G339" s="54"/>
    </row>
    <row r="340" spans="1:7" ht="12.75" x14ac:dyDescent="0.2">
      <c r="A340" s="60"/>
      <c r="B340" s="60"/>
      <c r="C340" s="88"/>
      <c r="D340" s="84"/>
      <c r="E340" s="89"/>
      <c r="F340" s="52"/>
      <c r="G340" s="54"/>
    </row>
    <row r="341" spans="1:7" ht="12.75" x14ac:dyDescent="0.2">
      <c r="A341" s="60"/>
      <c r="B341" s="60"/>
      <c r="C341" s="88"/>
      <c r="D341" s="84"/>
      <c r="E341" s="89"/>
      <c r="F341" s="52"/>
      <c r="G341" s="54"/>
    </row>
    <row r="342" spans="1:7" ht="12.75" x14ac:dyDescent="0.2">
      <c r="A342" s="60"/>
      <c r="B342" s="60"/>
      <c r="C342" s="88"/>
      <c r="D342" s="84"/>
      <c r="E342" s="89"/>
      <c r="F342" s="52"/>
      <c r="G342" s="54"/>
    </row>
    <row r="343" spans="1:7" ht="12.75" x14ac:dyDescent="0.2">
      <c r="A343" s="60"/>
      <c r="B343" s="60"/>
      <c r="C343" s="88"/>
      <c r="D343" s="84"/>
      <c r="E343" s="89"/>
      <c r="F343" s="52"/>
      <c r="G343" s="54"/>
    </row>
    <row r="344" spans="1:7" ht="12.75" x14ac:dyDescent="0.2">
      <c r="A344" s="60"/>
      <c r="B344" s="60"/>
      <c r="C344" s="88"/>
      <c r="D344" s="84"/>
      <c r="E344" s="89"/>
      <c r="F344" s="52"/>
      <c r="G344" s="54"/>
    </row>
    <row r="345" spans="1:7" ht="12.75" x14ac:dyDescent="0.2">
      <c r="A345" s="60"/>
      <c r="B345" s="60"/>
      <c r="C345" s="88"/>
      <c r="D345" s="84"/>
      <c r="E345" s="89"/>
      <c r="F345" s="52"/>
      <c r="G345" s="54"/>
    </row>
    <row r="346" spans="1:7" ht="12.75" x14ac:dyDescent="0.2">
      <c r="A346" s="60"/>
      <c r="B346" s="60"/>
      <c r="C346" s="88"/>
      <c r="D346" s="84"/>
      <c r="E346" s="89"/>
      <c r="F346" s="52"/>
      <c r="G346" s="54"/>
    </row>
    <row r="347" spans="1:7" ht="12.75" x14ac:dyDescent="0.2">
      <c r="A347" s="60"/>
      <c r="B347" s="60"/>
      <c r="C347" s="88"/>
      <c r="D347" s="84"/>
      <c r="E347" s="89"/>
      <c r="F347" s="52"/>
      <c r="G347" s="54"/>
    </row>
    <row r="348" spans="1:7" ht="12.75" x14ac:dyDescent="0.2">
      <c r="A348" s="60"/>
      <c r="B348" s="60"/>
      <c r="C348" s="88"/>
      <c r="D348" s="84"/>
      <c r="E348" s="89"/>
      <c r="F348" s="52"/>
      <c r="G348" s="54"/>
    </row>
    <row r="349" spans="1:7" ht="12.75" x14ac:dyDescent="0.2">
      <c r="A349" s="60"/>
      <c r="B349" s="60"/>
      <c r="C349" s="88"/>
      <c r="D349" s="84"/>
      <c r="E349" s="89"/>
      <c r="F349" s="52"/>
      <c r="G349" s="54"/>
    </row>
    <row r="350" spans="1:7" ht="12.75" x14ac:dyDescent="0.2">
      <c r="A350" s="60"/>
      <c r="B350" s="60"/>
      <c r="C350" s="88"/>
      <c r="D350" s="84"/>
      <c r="E350" s="89"/>
      <c r="F350" s="52"/>
      <c r="G350" s="54"/>
    </row>
    <row r="351" spans="1:7" ht="12.75" x14ac:dyDescent="0.2">
      <c r="A351" s="60"/>
      <c r="B351" s="60"/>
      <c r="C351" s="88"/>
      <c r="D351" s="84"/>
      <c r="E351" s="89"/>
      <c r="F351" s="52"/>
      <c r="G351" s="54"/>
    </row>
    <row r="352" spans="1:7" ht="12.75" x14ac:dyDescent="0.2">
      <c r="A352" s="60"/>
      <c r="B352" s="60"/>
      <c r="C352" s="88"/>
      <c r="D352" s="84"/>
      <c r="E352" s="89"/>
      <c r="F352" s="52"/>
      <c r="G352" s="54"/>
    </row>
    <row r="353" spans="1:7" ht="12.75" x14ac:dyDescent="0.2">
      <c r="A353" s="60"/>
      <c r="B353" s="60"/>
      <c r="C353" s="88"/>
      <c r="D353" s="84"/>
      <c r="E353" s="89"/>
      <c r="F353" s="52"/>
      <c r="G353" s="54"/>
    </row>
    <row r="354" spans="1:7" ht="12.75" x14ac:dyDescent="0.2">
      <c r="A354" s="60"/>
      <c r="B354" s="60"/>
      <c r="C354" s="88"/>
      <c r="D354" s="84"/>
      <c r="E354" s="89"/>
      <c r="F354" s="52"/>
      <c r="G354" s="54"/>
    </row>
    <row r="355" spans="1:7" ht="12.75" x14ac:dyDescent="0.2">
      <c r="A355" s="60"/>
      <c r="B355" s="60"/>
      <c r="C355" s="88"/>
      <c r="D355" s="84"/>
      <c r="E355" s="89"/>
      <c r="F355" s="52"/>
      <c r="G355" s="54"/>
    </row>
    <row r="356" spans="1:7" ht="12.75" x14ac:dyDescent="0.2">
      <c r="A356" s="60"/>
      <c r="B356" s="60"/>
      <c r="C356" s="88"/>
      <c r="D356" s="84"/>
      <c r="E356" s="89"/>
      <c r="F356" s="52"/>
      <c r="G356" s="54"/>
    </row>
    <row r="357" spans="1:7" ht="12.75" x14ac:dyDescent="0.2">
      <c r="A357" s="60"/>
      <c r="B357" s="60"/>
      <c r="C357" s="88"/>
      <c r="D357" s="84"/>
      <c r="E357" s="89"/>
      <c r="F357" s="52"/>
      <c r="G357" s="54"/>
    </row>
    <row r="358" spans="1:7" ht="12.75" x14ac:dyDescent="0.2">
      <c r="A358" s="60"/>
      <c r="B358" s="60"/>
      <c r="C358" s="88"/>
      <c r="D358" s="84"/>
      <c r="E358" s="89"/>
      <c r="F358" s="52"/>
      <c r="G358" s="54"/>
    </row>
    <row r="359" spans="1:7" ht="12.75" x14ac:dyDescent="0.2">
      <c r="A359" s="60"/>
      <c r="B359" s="60"/>
      <c r="C359" s="88"/>
      <c r="D359" s="84"/>
      <c r="E359" s="89"/>
      <c r="F359" s="52"/>
      <c r="G359" s="54"/>
    </row>
    <row r="360" spans="1:7" ht="12.75" x14ac:dyDescent="0.2">
      <c r="A360" s="60"/>
      <c r="B360" s="60"/>
      <c r="C360" s="88"/>
      <c r="D360" s="84"/>
      <c r="E360" s="89"/>
      <c r="F360" s="52"/>
      <c r="G360" s="54"/>
    </row>
    <row r="361" spans="1:7" ht="12.75" x14ac:dyDescent="0.2">
      <c r="A361" s="60"/>
      <c r="B361" s="60"/>
      <c r="C361" s="88"/>
      <c r="D361" s="84"/>
      <c r="E361" s="89"/>
      <c r="F361" s="52"/>
      <c r="G361" s="54"/>
    </row>
    <row r="362" spans="1:7" ht="12.75" x14ac:dyDescent="0.2">
      <c r="A362" s="60"/>
      <c r="B362" s="60"/>
      <c r="C362" s="88"/>
      <c r="D362" s="84"/>
      <c r="E362" s="89"/>
      <c r="F362" s="52"/>
      <c r="G362" s="54"/>
    </row>
    <row r="363" spans="1:7" ht="12.75" x14ac:dyDescent="0.2">
      <c r="A363" s="60"/>
      <c r="B363" s="60"/>
      <c r="C363" s="88"/>
      <c r="D363" s="84"/>
      <c r="E363" s="89"/>
      <c r="F363" s="52"/>
      <c r="G363" s="54"/>
    </row>
    <row r="364" spans="1:7" ht="12.75" x14ac:dyDescent="0.2">
      <c r="A364" s="60"/>
      <c r="B364" s="60"/>
      <c r="C364" s="88"/>
      <c r="D364" s="84"/>
      <c r="E364" s="89"/>
      <c r="F364" s="52"/>
      <c r="G364" s="54"/>
    </row>
    <row r="365" spans="1:7" ht="12.75" x14ac:dyDescent="0.2">
      <c r="A365" s="60"/>
      <c r="B365" s="60"/>
      <c r="C365" s="88"/>
      <c r="D365" s="84"/>
      <c r="E365" s="89"/>
      <c r="F365" s="52"/>
      <c r="G365" s="54"/>
    </row>
    <row r="366" spans="1:7" ht="12.75" x14ac:dyDescent="0.2">
      <c r="A366" s="60"/>
      <c r="B366" s="60"/>
      <c r="C366" s="88"/>
      <c r="D366" s="84"/>
      <c r="E366" s="89"/>
      <c r="F366" s="52"/>
      <c r="G366" s="54"/>
    </row>
    <row r="367" spans="1:7" ht="12.75" x14ac:dyDescent="0.2">
      <c r="A367" s="60"/>
      <c r="B367" s="60"/>
      <c r="C367" s="88"/>
      <c r="D367" s="84"/>
      <c r="E367" s="89"/>
      <c r="F367" s="52"/>
      <c r="G367" s="54"/>
    </row>
    <row r="368" spans="1:7" ht="12.75" x14ac:dyDescent="0.2">
      <c r="A368" s="60"/>
      <c r="B368" s="60"/>
      <c r="C368" s="88"/>
      <c r="D368" s="84"/>
      <c r="E368" s="89"/>
      <c r="F368" s="52"/>
      <c r="G368" s="54"/>
    </row>
    <row r="369" spans="1:7" ht="12.75" x14ac:dyDescent="0.2">
      <c r="A369" s="60"/>
      <c r="B369" s="60"/>
      <c r="C369" s="88"/>
      <c r="D369" s="84"/>
      <c r="E369" s="89"/>
      <c r="F369" s="52"/>
      <c r="G369" s="54"/>
    </row>
    <row r="370" spans="1:7" ht="12.75" x14ac:dyDescent="0.2">
      <c r="A370" s="60"/>
      <c r="B370" s="60"/>
      <c r="C370" s="88"/>
      <c r="D370" s="84"/>
      <c r="E370" s="89"/>
      <c r="F370" s="52"/>
      <c r="G370" s="54"/>
    </row>
    <row r="371" spans="1:7" ht="12.75" x14ac:dyDescent="0.2">
      <c r="A371" s="60"/>
      <c r="B371" s="60"/>
      <c r="C371" s="88"/>
      <c r="D371" s="84"/>
      <c r="E371" s="89"/>
      <c r="F371" s="52"/>
      <c r="G371" s="54"/>
    </row>
    <row r="372" spans="1:7" ht="12.75" x14ac:dyDescent="0.2">
      <c r="A372" s="60"/>
      <c r="B372" s="60"/>
      <c r="C372" s="88"/>
      <c r="D372" s="84"/>
      <c r="E372" s="89"/>
      <c r="F372" s="52"/>
      <c r="G372" s="54"/>
    </row>
    <row r="373" spans="1:7" ht="12.75" x14ac:dyDescent="0.2">
      <c r="A373" s="60"/>
      <c r="B373" s="60"/>
      <c r="C373" s="88"/>
      <c r="D373" s="84"/>
      <c r="E373" s="89"/>
      <c r="F373" s="52"/>
      <c r="G373" s="54"/>
    </row>
    <row r="374" spans="1:7" ht="12.75" x14ac:dyDescent="0.2">
      <c r="A374" s="60"/>
      <c r="B374" s="60"/>
      <c r="C374" s="88"/>
      <c r="D374" s="84"/>
      <c r="E374" s="89"/>
      <c r="F374" s="52"/>
      <c r="G374" s="54"/>
    </row>
    <row r="375" spans="1:7" ht="12.75" x14ac:dyDescent="0.2">
      <c r="A375" s="60"/>
      <c r="B375" s="60"/>
      <c r="C375" s="88"/>
      <c r="D375" s="84"/>
      <c r="E375" s="89"/>
      <c r="F375" s="52"/>
      <c r="G375" s="54"/>
    </row>
    <row r="376" spans="1:7" ht="12.75" x14ac:dyDescent="0.2">
      <c r="A376" s="60"/>
      <c r="B376" s="60"/>
      <c r="C376" s="88"/>
      <c r="D376" s="84"/>
      <c r="E376" s="89"/>
      <c r="F376" s="52"/>
      <c r="G376" s="54"/>
    </row>
    <row r="377" spans="1:7" ht="12.75" x14ac:dyDescent="0.2">
      <c r="A377" s="60"/>
      <c r="B377" s="60"/>
      <c r="C377" s="88"/>
      <c r="D377" s="84"/>
      <c r="E377" s="89"/>
      <c r="F377" s="52"/>
      <c r="G377" s="54"/>
    </row>
    <row r="378" spans="1:7" ht="12.75" x14ac:dyDescent="0.2">
      <c r="A378" s="60"/>
      <c r="B378" s="60"/>
      <c r="C378" s="88"/>
      <c r="D378" s="84"/>
      <c r="E378" s="89"/>
      <c r="F378" s="52"/>
      <c r="G378" s="54"/>
    </row>
    <row r="379" spans="1:7" ht="12.75" x14ac:dyDescent="0.2">
      <c r="A379" s="60"/>
      <c r="B379" s="60"/>
      <c r="C379" s="88"/>
      <c r="D379" s="84"/>
      <c r="E379" s="89"/>
      <c r="F379" s="52"/>
      <c r="G379" s="54"/>
    </row>
    <row r="380" spans="1:7" ht="12.75" x14ac:dyDescent="0.2">
      <c r="A380" s="60"/>
      <c r="B380" s="60"/>
      <c r="C380" s="88"/>
      <c r="D380" s="84"/>
      <c r="E380" s="89"/>
      <c r="F380" s="52"/>
      <c r="G380" s="54"/>
    </row>
    <row r="381" spans="1:7" ht="12.75" x14ac:dyDescent="0.2">
      <c r="A381" s="60"/>
      <c r="B381" s="60"/>
      <c r="C381" s="88"/>
      <c r="D381" s="84"/>
      <c r="E381" s="89"/>
      <c r="F381" s="52"/>
      <c r="G381" s="54"/>
    </row>
    <row r="382" spans="1:7" ht="12.75" x14ac:dyDescent="0.2">
      <c r="A382" s="60"/>
      <c r="B382" s="60"/>
      <c r="C382" s="88"/>
      <c r="D382" s="84"/>
      <c r="E382" s="89"/>
      <c r="F382" s="52"/>
      <c r="G382" s="54"/>
    </row>
    <row r="383" spans="1:7" ht="12.75" x14ac:dyDescent="0.2">
      <c r="A383" s="60"/>
      <c r="B383" s="60"/>
      <c r="C383" s="88"/>
      <c r="D383" s="84"/>
      <c r="E383" s="89"/>
      <c r="F383" s="52"/>
      <c r="G383" s="54"/>
    </row>
    <row r="384" spans="1:7" ht="12.75" x14ac:dyDescent="0.2">
      <c r="A384" s="60"/>
      <c r="B384" s="60"/>
      <c r="C384" s="88"/>
      <c r="D384" s="84"/>
      <c r="E384" s="89"/>
      <c r="F384" s="52"/>
      <c r="G384" s="54"/>
    </row>
    <row r="385" spans="1:7" ht="12.75" x14ac:dyDescent="0.2">
      <c r="A385" s="60"/>
      <c r="B385" s="60"/>
      <c r="C385" s="88"/>
      <c r="D385" s="84"/>
      <c r="E385" s="89"/>
      <c r="F385" s="52"/>
      <c r="G385" s="54"/>
    </row>
    <row r="386" spans="1:7" ht="12.75" x14ac:dyDescent="0.2">
      <c r="A386" s="60"/>
      <c r="B386" s="60"/>
      <c r="C386" s="88"/>
      <c r="D386" s="84"/>
      <c r="E386" s="89"/>
      <c r="F386" s="52"/>
      <c r="G386" s="54"/>
    </row>
    <row r="387" spans="1:7" ht="12.75" x14ac:dyDescent="0.2">
      <c r="A387" s="60"/>
      <c r="B387" s="60"/>
      <c r="C387" s="88"/>
      <c r="D387" s="84"/>
      <c r="E387" s="89"/>
      <c r="F387" s="52"/>
      <c r="G387" s="54"/>
    </row>
    <row r="388" spans="1:7" ht="12.75" x14ac:dyDescent="0.2">
      <c r="A388" s="60"/>
      <c r="B388" s="60"/>
      <c r="C388" s="88"/>
      <c r="D388" s="84"/>
      <c r="E388" s="89"/>
      <c r="F388" s="52"/>
      <c r="G388" s="54"/>
    </row>
    <row r="389" spans="1:7" ht="12.75" x14ac:dyDescent="0.2">
      <c r="A389" s="60"/>
      <c r="B389" s="60"/>
      <c r="C389" s="88"/>
      <c r="D389" s="84"/>
      <c r="E389" s="89"/>
      <c r="F389" s="52"/>
      <c r="G389" s="54"/>
    </row>
    <row r="390" spans="1:7" ht="12.75" x14ac:dyDescent="0.2">
      <c r="A390" s="60"/>
      <c r="B390" s="60"/>
      <c r="C390" s="88"/>
      <c r="D390" s="84"/>
      <c r="E390" s="89"/>
      <c r="F390" s="52"/>
      <c r="G390" s="54"/>
    </row>
    <row r="391" spans="1:7" ht="12.75" x14ac:dyDescent="0.2">
      <c r="A391" s="60"/>
      <c r="B391" s="60"/>
      <c r="C391" s="88"/>
      <c r="D391" s="84"/>
      <c r="E391" s="89"/>
      <c r="F391" s="52"/>
      <c r="G391" s="54"/>
    </row>
    <row r="392" spans="1:7" ht="12.75" x14ac:dyDescent="0.2">
      <c r="A392" s="60"/>
      <c r="B392" s="60"/>
      <c r="C392" s="88"/>
      <c r="D392" s="84"/>
      <c r="E392" s="89"/>
      <c r="F392" s="52"/>
      <c r="G392" s="54"/>
    </row>
    <row r="393" spans="1:7" ht="12.75" x14ac:dyDescent="0.2">
      <c r="A393" s="60"/>
      <c r="B393" s="60"/>
      <c r="C393" s="88"/>
      <c r="D393" s="84"/>
      <c r="E393" s="89"/>
      <c r="F393" s="52"/>
      <c r="G393" s="54"/>
    </row>
    <row r="394" spans="1:7" ht="12.75" x14ac:dyDescent="0.2">
      <c r="A394" s="60"/>
      <c r="B394" s="60"/>
      <c r="C394" s="88"/>
      <c r="D394" s="84"/>
      <c r="E394" s="89"/>
      <c r="F394" s="52"/>
      <c r="G394" s="54"/>
    </row>
    <row r="395" spans="1:7" ht="12.75" x14ac:dyDescent="0.2">
      <c r="A395" s="60"/>
      <c r="B395" s="60"/>
      <c r="C395" s="88"/>
      <c r="D395" s="84"/>
      <c r="E395" s="89"/>
      <c r="F395" s="52"/>
      <c r="G395" s="54"/>
    </row>
    <row r="396" spans="1:7" ht="12.75" x14ac:dyDescent="0.2">
      <c r="A396" s="60"/>
      <c r="B396" s="60"/>
      <c r="C396" s="88"/>
      <c r="D396" s="84"/>
      <c r="E396" s="89"/>
      <c r="F396" s="52"/>
      <c r="G396" s="54"/>
    </row>
    <row r="397" spans="1:7" ht="12.75" x14ac:dyDescent="0.2">
      <c r="A397" s="60"/>
      <c r="B397" s="60"/>
      <c r="C397" s="88"/>
      <c r="D397" s="84"/>
      <c r="E397" s="89"/>
      <c r="F397" s="52"/>
      <c r="G397" s="54"/>
    </row>
    <row r="398" spans="1:7" ht="12.75" x14ac:dyDescent="0.2">
      <c r="A398" s="60"/>
      <c r="B398" s="60"/>
      <c r="C398" s="88"/>
      <c r="D398" s="84"/>
      <c r="E398" s="89"/>
      <c r="F398" s="52"/>
      <c r="G398" s="54"/>
    </row>
    <row r="399" spans="1:7" ht="12.75" x14ac:dyDescent="0.2">
      <c r="A399" s="60"/>
      <c r="B399" s="60"/>
      <c r="C399" s="88"/>
      <c r="D399" s="84"/>
      <c r="E399" s="89"/>
      <c r="F399" s="52"/>
      <c r="G399" s="54"/>
    </row>
    <row r="400" spans="1:7" ht="12.75" x14ac:dyDescent="0.2">
      <c r="A400" s="60"/>
      <c r="B400" s="60"/>
      <c r="C400" s="88"/>
      <c r="D400" s="84"/>
      <c r="E400" s="89"/>
      <c r="F400" s="52"/>
      <c r="G400" s="54"/>
    </row>
    <row r="401" spans="1:7" ht="12.75" x14ac:dyDescent="0.2">
      <c r="A401" s="60"/>
      <c r="B401" s="60"/>
      <c r="C401" s="88"/>
      <c r="D401" s="84"/>
      <c r="E401" s="89"/>
      <c r="F401" s="52"/>
      <c r="G401" s="54"/>
    </row>
    <row r="402" spans="1:7" ht="12.75" x14ac:dyDescent="0.2">
      <c r="A402" s="60"/>
      <c r="B402" s="60"/>
      <c r="C402" s="88"/>
      <c r="D402" s="84"/>
      <c r="E402" s="89"/>
      <c r="F402" s="52"/>
      <c r="G402" s="54"/>
    </row>
    <row r="403" spans="1:7" ht="12.75" x14ac:dyDescent="0.2">
      <c r="A403" s="60"/>
      <c r="B403" s="60"/>
      <c r="C403" s="88"/>
      <c r="D403" s="84"/>
      <c r="E403" s="89"/>
      <c r="F403" s="52"/>
      <c r="G403" s="54"/>
    </row>
    <row r="404" spans="1:7" ht="12.75" x14ac:dyDescent="0.2">
      <c r="A404" s="60"/>
      <c r="B404" s="60"/>
      <c r="C404" s="88"/>
      <c r="D404" s="84"/>
      <c r="E404" s="89"/>
      <c r="F404" s="52"/>
      <c r="G404" s="54"/>
    </row>
    <row r="405" spans="1:7" ht="12.75" x14ac:dyDescent="0.2">
      <c r="A405" s="60"/>
      <c r="B405" s="60"/>
      <c r="C405" s="88"/>
      <c r="D405" s="84"/>
      <c r="E405" s="89"/>
      <c r="F405" s="52"/>
      <c r="G405" s="54"/>
    </row>
    <row r="406" spans="1:7" ht="12.75" x14ac:dyDescent="0.2">
      <c r="A406" s="60"/>
      <c r="B406" s="60"/>
      <c r="C406" s="88"/>
      <c r="D406" s="84"/>
      <c r="E406" s="89"/>
      <c r="F406" s="52"/>
      <c r="G406" s="54"/>
    </row>
    <row r="407" spans="1:7" ht="12.75" x14ac:dyDescent="0.2">
      <c r="A407" s="60"/>
      <c r="B407" s="60"/>
      <c r="C407" s="88"/>
      <c r="D407" s="84"/>
      <c r="E407" s="89"/>
      <c r="F407" s="52"/>
      <c r="G407" s="54"/>
    </row>
    <row r="408" spans="1:7" ht="12.75" x14ac:dyDescent="0.2">
      <c r="A408" s="60"/>
      <c r="B408" s="60"/>
      <c r="C408" s="88"/>
      <c r="D408" s="84"/>
      <c r="E408" s="89"/>
      <c r="F408" s="52"/>
      <c r="G408" s="54"/>
    </row>
    <row r="409" spans="1:7" ht="12.75" x14ac:dyDescent="0.2">
      <c r="A409" s="60"/>
      <c r="B409" s="60"/>
      <c r="C409" s="88"/>
      <c r="D409" s="84"/>
      <c r="E409" s="89"/>
      <c r="F409" s="52"/>
      <c r="G409" s="54"/>
    </row>
    <row r="410" spans="1:7" ht="12.75" x14ac:dyDescent="0.2">
      <c r="A410" s="60"/>
      <c r="B410" s="60"/>
      <c r="C410" s="88"/>
      <c r="D410" s="84"/>
      <c r="E410" s="89"/>
      <c r="F410" s="52"/>
      <c r="G410" s="54"/>
    </row>
    <row r="411" spans="1:7" ht="12.75" x14ac:dyDescent="0.2">
      <c r="A411" s="60"/>
      <c r="B411" s="60"/>
      <c r="C411" s="88"/>
      <c r="D411" s="84"/>
      <c r="E411" s="89"/>
      <c r="F411" s="52"/>
      <c r="G411" s="54"/>
    </row>
    <row r="412" spans="1:7" ht="12.75" x14ac:dyDescent="0.2">
      <c r="A412" s="60"/>
      <c r="B412" s="60"/>
      <c r="C412" s="88"/>
      <c r="D412" s="84"/>
      <c r="E412" s="89"/>
      <c r="F412" s="52"/>
      <c r="G412" s="54"/>
    </row>
    <row r="413" spans="1:7" ht="12.75" x14ac:dyDescent="0.2">
      <c r="A413" s="60"/>
      <c r="B413" s="60"/>
      <c r="C413" s="88"/>
      <c r="D413" s="84"/>
      <c r="E413" s="89"/>
      <c r="F413" s="52"/>
      <c r="G413" s="54"/>
    </row>
    <row r="414" spans="1:7" ht="12.75" x14ac:dyDescent="0.2">
      <c r="A414" s="60"/>
      <c r="B414" s="60"/>
      <c r="C414" s="88"/>
      <c r="D414" s="84"/>
      <c r="E414" s="89"/>
      <c r="F414" s="52"/>
      <c r="G414" s="54"/>
    </row>
    <row r="415" spans="1:7" ht="12.75" x14ac:dyDescent="0.2">
      <c r="A415" s="60"/>
      <c r="B415" s="60"/>
      <c r="C415" s="88"/>
      <c r="D415" s="84"/>
      <c r="E415" s="89"/>
      <c r="F415" s="52"/>
      <c r="G415" s="54"/>
    </row>
    <row r="416" spans="1:7" ht="12.75" x14ac:dyDescent="0.2">
      <c r="A416" s="60"/>
      <c r="B416" s="60"/>
      <c r="C416" s="88"/>
      <c r="D416" s="84"/>
      <c r="E416" s="89"/>
      <c r="F416" s="52"/>
      <c r="G416" s="54"/>
    </row>
    <row r="417" spans="1:7" ht="12.75" x14ac:dyDescent="0.2">
      <c r="A417" s="60"/>
      <c r="B417" s="60"/>
      <c r="C417" s="88"/>
      <c r="D417" s="84"/>
      <c r="E417" s="89"/>
      <c r="F417" s="52"/>
      <c r="G417" s="54"/>
    </row>
    <row r="418" spans="1:7" ht="12.75" x14ac:dyDescent="0.2">
      <c r="A418" s="60"/>
      <c r="B418" s="60"/>
      <c r="C418" s="88"/>
      <c r="D418" s="84"/>
      <c r="E418" s="89"/>
      <c r="F418" s="52"/>
      <c r="G418" s="54"/>
    </row>
  </sheetData>
  <sheetProtection selectLockedCells="1"/>
  <mergeCells count="3">
    <mergeCell ref="L8:M8"/>
    <mergeCell ref="A5:G5"/>
    <mergeCell ref="F8:G8"/>
  </mergeCells>
  <conditionalFormatting sqref="L10:M13 M246 M248:M251 M253:M271 M310:M315 K310 M14:M239 M241:M244 L14:L317">
    <cfRule type="cellIs" dxfId="781" priority="3933" stopIfTrue="1" operator="lessThanOrEqual">
      <formula>0</formula>
    </cfRule>
  </conditionalFormatting>
  <conditionalFormatting sqref="L318:M318">
    <cfRule type="cellIs" dxfId="780" priority="3930" stopIfTrue="1" operator="lessThanOrEqual">
      <formula>0</formula>
    </cfRule>
  </conditionalFormatting>
  <conditionalFormatting sqref="J233:K233">
    <cfRule type="cellIs" dxfId="644" priority="2663" stopIfTrue="1" operator="lessThanOrEqual">
      <formula>0</formula>
    </cfRule>
  </conditionalFormatting>
  <conditionalFormatting sqref="J228:K228">
    <cfRule type="cellIs" dxfId="634" priority="2662" stopIfTrue="1" operator="lessThanOrEqual">
      <formula>0</formula>
    </cfRule>
  </conditionalFormatting>
  <conditionalFormatting sqref="J239:K239">
    <cfRule type="cellIs" dxfId="631" priority="2639" stopIfTrue="1" operator="lessThanOrEqual">
      <formula>0</formula>
    </cfRule>
  </conditionalFormatting>
  <conditionalFormatting sqref="J30:J33">
    <cfRule type="cellIs" dxfId="630" priority="2666" stopIfTrue="1" operator="lessThanOrEqual">
      <formula>0</formula>
    </cfRule>
  </conditionalFormatting>
  <conditionalFormatting sqref="J10:K29 J36:K46 K30:K35 J52:K218 K50:K51 J48:K49 K47">
    <cfRule type="cellIs" dxfId="629" priority="2668" stopIfTrue="1" operator="lessThanOrEqual">
      <formula>0</formula>
    </cfRule>
  </conditionalFormatting>
  <conditionalFormatting sqref="J220:K220 J318:K318 J234:K234">
    <cfRule type="cellIs" dxfId="628" priority="2667" stopIfTrue="1" operator="lessThanOrEqual">
      <formula>0</formula>
    </cfRule>
  </conditionalFormatting>
  <conditionalFormatting sqref="J235:K235">
    <cfRule type="cellIs" dxfId="627" priority="2665" stopIfTrue="1" operator="lessThanOrEqual">
      <formula>0</formula>
    </cfRule>
  </conditionalFormatting>
  <conditionalFormatting sqref="J227:K227">
    <cfRule type="cellIs" dxfId="626" priority="2664" stopIfTrue="1" operator="lessThanOrEqual">
      <formula>0</formula>
    </cfRule>
  </conditionalFormatting>
  <conditionalFormatting sqref="J224:K224">
    <cfRule type="cellIs" dxfId="624" priority="2661" stopIfTrue="1" operator="lessThanOrEqual">
      <formula>0</formula>
    </cfRule>
  </conditionalFormatting>
  <conditionalFormatting sqref="J226:K226">
    <cfRule type="cellIs" dxfId="623" priority="2660" stopIfTrue="1" operator="lessThanOrEqual">
      <formula>0</formula>
    </cfRule>
  </conditionalFormatting>
  <conditionalFormatting sqref="J225:K225">
    <cfRule type="cellIs" dxfId="622" priority="2659" stopIfTrue="1" operator="lessThanOrEqual">
      <formula>0</formula>
    </cfRule>
  </conditionalFormatting>
  <conditionalFormatting sqref="J221:K221">
    <cfRule type="cellIs" dxfId="621" priority="2658" stopIfTrue="1" operator="lessThanOrEqual">
      <formula>0</formula>
    </cfRule>
  </conditionalFormatting>
  <conditionalFormatting sqref="J223:K223">
    <cfRule type="cellIs" dxfId="620" priority="2657" stopIfTrue="1" operator="lessThanOrEqual">
      <formula>0</formula>
    </cfRule>
  </conditionalFormatting>
  <conditionalFormatting sqref="J222:K222">
    <cfRule type="cellIs" dxfId="619" priority="2656" stopIfTrue="1" operator="lessThanOrEqual">
      <formula>0</formula>
    </cfRule>
  </conditionalFormatting>
  <conditionalFormatting sqref="J230:K230">
    <cfRule type="cellIs" dxfId="618" priority="2655" stopIfTrue="1" operator="lessThanOrEqual">
      <formula>0</formula>
    </cfRule>
  </conditionalFormatting>
  <conditionalFormatting sqref="J232:K232">
    <cfRule type="cellIs" dxfId="617" priority="2654" stopIfTrue="1" operator="lessThanOrEqual">
      <formula>0</formula>
    </cfRule>
  </conditionalFormatting>
  <conditionalFormatting sqref="J231:K231">
    <cfRule type="cellIs" dxfId="616" priority="2653" stopIfTrue="1" operator="lessThanOrEqual">
      <formula>0</formula>
    </cfRule>
  </conditionalFormatting>
  <conditionalFormatting sqref="J229:K229">
    <cfRule type="cellIs" dxfId="615" priority="2652" stopIfTrue="1" operator="lessThanOrEqual">
      <formula>0</formula>
    </cfRule>
  </conditionalFormatting>
  <conditionalFormatting sqref="J255:K255 K256:K271">
    <cfRule type="cellIs" dxfId="614" priority="2651" stopIfTrue="1" operator="lessThanOrEqual">
      <formula>0</formula>
    </cfRule>
  </conditionalFormatting>
  <conditionalFormatting sqref="J254:K254">
    <cfRule type="cellIs" dxfId="613" priority="2650" stopIfTrue="1" operator="lessThanOrEqual">
      <formula>0</formula>
    </cfRule>
  </conditionalFormatting>
  <conditionalFormatting sqref="J253:K253">
    <cfRule type="cellIs" dxfId="612" priority="2649" stopIfTrue="1" operator="lessThanOrEqual">
      <formula>0</formula>
    </cfRule>
  </conditionalFormatting>
  <conditionalFormatting sqref="J251:K251">
    <cfRule type="cellIs" dxfId="611" priority="2648" stopIfTrue="1" operator="lessThanOrEqual">
      <formula>0</formula>
    </cfRule>
  </conditionalFormatting>
  <conditionalFormatting sqref="J250:K250">
    <cfRule type="cellIs" dxfId="610" priority="2647" stopIfTrue="1" operator="lessThanOrEqual">
      <formula>0</formula>
    </cfRule>
  </conditionalFormatting>
  <conditionalFormatting sqref="J249:K249">
    <cfRule type="cellIs" dxfId="609" priority="2646" stopIfTrue="1" operator="lessThanOrEqual">
      <formula>0</formula>
    </cfRule>
  </conditionalFormatting>
  <conditionalFormatting sqref="J248:K248">
    <cfRule type="cellIs" dxfId="608" priority="2645" stopIfTrue="1" operator="lessThanOrEqual">
      <formula>0</formula>
    </cfRule>
  </conditionalFormatting>
  <conditionalFormatting sqref="J246:K246">
    <cfRule type="cellIs" dxfId="607" priority="2644" stopIfTrue="1" operator="lessThanOrEqual">
      <formula>0</formula>
    </cfRule>
  </conditionalFormatting>
  <conditionalFormatting sqref="J244:K244">
    <cfRule type="cellIs" dxfId="606" priority="2643" stopIfTrue="1" operator="lessThanOrEqual">
      <formula>0</formula>
    </cfRule>
  </conditionalFormatting>
  <conditionalFormatting sqref="J243:K243">
    <cfRule type="cellIs" dxfId="605" priority="2642" stopIfTrue="1" operator="lessThanOrEqual">
      <formula>0</formula>
    </cfRule>
  </conditionalFormatting>
  <conditionalFormatting sqref="J242:K242">
    <cfRule type="cellIs" dxfId="604" priority="2641" stopIfTrue="1" operator="lessThanOrEqual">
      <formula>0</formula>
    </cfRule>
  </conditionalFormatting>
  <conditionalFormatting sqref="J241:K241">
    <cfRule type="cellIs" dxfId="603" priority="2640" stopIfTrue="1" operator="lessThanOrEqual">
      <formula>0</formula>
    </cfRule>
  </conditionalFormatting>
  <conditionalFormatting sqref="J238:K238">
    <cfRule type="cellIs" dxfId="602" priority="2638" stopIfTrue="1" operator="lessThanOrEqual">
      <formula>0</formula>
    </cfRule>
  </conditionalFormatting>
  <conditionalFormatting sqref="J237:K237">
    <cfRule type="cellIs" dxfId="601" priority="2637" stopIfTrue="1" operator="lessThanOrEqual">
      <formula>0</formula>
    </cfRule>
  </conditionalFormatting>
  <conditionalFormatting sqref="J236:K236">
    <cfRule type="cellIs" dxfId="600" priority="2636" stopIfTrue="1" operator="lessThanOrEqual">
      <formula>0</formula>
    </cfRule>
  </conditionalFormatting>
  <conditionalFormatting sqref="J50:J51">
    <cfRule type="cellIs" dxfId="584" priority="2635" stopIfTrue="1" operator="lessThanOrEqual">
      <formula>0</formula>
    </cfRule>
  </conditionalFormatting>
  <conditionalFormatting sqref="J47">
    <cfRule type="cellIs" dxfId="583" priority="2634" stopIfTrue="1" operator="lessThanOrEqual">
      <formula>0</formula>
    </cfRule>
  </conditionalFormatting>
  <conditionalFormatting sqref="J34:J35">
    <cfRule type="cellIs" dxfId="568" priority="2605" stopIfTrue="1" operator="lessThanOrEqual">
      <formula>0</formula>
    </cfRule>
  </conditionalFormatting>
  <conditionalFormatting sqref="J311:K311">
    <cfRule type="cellIs" dxfId="549" priority="2489" stopIfTrue="1" operator="lessThanOrEqual">
      <formula>0</formula>
    </cfRule>
  </conditionalFormatting>
  <conditionalFormatting sqref="M317">
    <cfRule type="cellIs" dxfId="532" priority="2382" stopIfTrue="1" operator="lessThanOrEqual">
      <formula>0</formula>
    </cfRule>
  </conditionalFormatting>
  <conditionalFormatting sqref="M317">
    <cfRule type="cellIs" dxfId="531" priority="2381" stopIfTrue="1" operator="lessThanOrEqual">
      <formula>0</formula>
    </cfRule>
  </conditionalFormatting>
  <conditionalFormatting sqref="K317">
    <cfRule type="cellIs" dxfId="530" priority="2380" stopIfTrue="1" operator="lessThanOrEqual">
      <formula>0</formula>
    </cfRule>
  </conditionalFormatting>
  <conditionalFormatting sqref="K312:K315">
    <cfRule type="cellIs" dxfId="528" priority="2377" stopIfTrue="1" operator="lessThanOrEqual">
      <formula>0</formula>
    </cfRule>
  </conditionalFormatting>
  <conditionalFormatting sqref="M316">
    <cfRule type="cellIs" dxfId="514" priority="2363" stopIfTrue="1" operator="lessThanOrEqual">
      <formula>0</formula>
    </cfRule>
  </conditionalFormatting>
  <conditionalFormatting sqref="K316">
    <cfRule type="cellIs" dxfId="509" priority="2334" stopIfTrue="1" operator="lessThanOrEqual">
      <formula>0</formula>
    </cfRule>
  </conditionalFormatting>
  <conditionalFormatting sqref="M303 M309">
    <cfRule type="cellIs" dxfId="508" priority="2278" stopIfTrue="1" operator="lessThanOrEqual">
      <formula>0</formula>
    </cfRule>
  </conditionalFormatting>
  <conditionalFormatting sqref="K303">
    <cfRule type="cellIs" dxfId="507" priority="2277" stopIfTrue="1" operator="lessThanOrEqual">
      <formula>0</formula>
    </cfRule>
  </conditionalFormatting>
  <conditionalFormatting sqref="M302">
    <cfRule type="cellIs" dxfId="501" priority="2246" stopIfTrue="1" operator="lessThanOrEqual">
      <formula>0</formula>
    </cfRule>
  </conditionalFormatting>
  <conditionalFormatting sqref="K302">
    <cfRule type="cellIs" dxfId="500" priority="2245" stopIfTrue="1" operator="lessThanOrEqual">
      <formula>0</formula>
    </cfRule>
  </conditionalFormatting>
  <conditionalFormatting sqref="M301">
    <cfRule type="cellIs" dxfId="494" priority="2214" stopIfTrue="1" operator="lessThanOrEqual">
      <formula>0</formula>
    </cfRule>
  </conditionalFormatting>
  <conditionalFormatting sqref="K301">
    <cfRule type="cellIs" dxfId="493" priority="2213" stopIfTrue="1" operator="lessThanOrEqual">
      <formula>0</formula>
    </cfRule>
  </conditionalFormatting>
  <conditionalFormatting sqref="M300">
    <cfRule type="cellIs" dxfId="488" priority="2182" stopIfTrue="1" operator="lessThanOrEqual">
      <formula>0</formula>
    </cfRule>
  </conditionalFormatting>
  <conditionalFormatting sqref="K300">
    <cfRule type="cellIs" dxfId="487" priority="2181" stopIfTrue="1" operator="lessThanOrEqual">
      <formula>0</formula>
    </cfRule>
  </conditionalFormatting>
  <conditionalFormatting sqref="M299">
    <cfRule type="cellIs" dxfId="482" priority="2150" stopIfTrue="1" operator="lessThanOrEqual">
      <formula>0</formula>
    </cfRule>
  </conditionalFormatting>
  <conditionalFormatting sqref="K299">
    <cfRule type="cellIs" dxfId="481" priority="2149" stopIfTrue="1" operator="lessThanOrEqual">
      <formula>0</formula>
    </cfRule>
  </conditionalFormatting>
  <conditionalFormatting sqref="M298">
    <cfRule type="cellIs" dxfId="476" priority="2118" stopIfTrue="1" operator="lessThanOrEqual">
      <formula>0</formula>
    </cfRule>
  </conditionalFormatting>
  <conditionalFormatting sqref="K298">
    <cfRule type="cellIs" dxfId="475" priority="2117" stopIfTrue="1" operator="lessThanOrEqual">
      <formula>0</formula>
    </cfRule>
  </conditionalFormatting>
  <conditionalFormatting sqref="M297">
    <cfRule type="cellIs" dxfId="470" priority="2086" stopIfTrue="1" operator="lessThanOrEqual">
      <formula>0</formula>
    </cfRule>
  </conditionalFormatting>
  <conditionalFormatting sqref="K297">
    <cfRule type="cellIs" dxfId="469" priority="2085" stopIfTrue="1" operator="lessThanOrEqual">
      <formula>0</formula>
    </cfRule>
  </conditionalFormatting>
  <conditionalFormatting sqref="M296">
    <cfRule type="cellIs" dxfId="465" priority="2054" stopIfTrue="1" operator="lessThanOrEqual">
      <formula>0</formula>
    </cfRule>
  </conditionalFormatting>
  <conditionalFormatting sqref="K296">
    <cfRule type="cellIs" dxfId="464" priority="2053" stopIfTrue="1" operator="lessThanOrEqual">
      <formula>0</formula>
    </cfRule>
  </conditionalFormatting>
  <conditionalFormatting sqref="M295">
    <cfRule type="cellIs" dxfId="459" priority="2022" stopIfTrue="1" operator="lessThanOrEqual">
      <formula>0</formula>
    </cfRule>
  </conditionalFormatting>
  <conditionalFormatting sqref="K295">
    <cfRule type="cellIs" dxfId="458" priority="2021" stopIfTrue="1" operator="lessThanOrEqual">
      <formula>0</formula>
    </cfRule>
  </conditionalFormatting>
  <conditionalFormatting sqref="M294">
    <cfRule type="cellIs" dxfId="453" priority="1990" stopIfTrue="1" operator="lessThanOrEqual">
      <formula>0</formula>
    </cfRule>
  </conditionalFormatting>
  <conditionalFormatting sqref="K294">
    <cfRule type="cellIs" dxfId="452" priority="1989" stopIfTrue="1" operator="lessThanOrEqual">
      <formula>0</formula>
    </cfRule>
  </conditionalFormatting>
  <conditionalFormatting sqref="M293">
    <cfRule type="cellIs" dxfId="446" priority="1958" stopIfTrue="1" operator="lessThanOrEqual">
      <formula>0</formula>
    </cfRule>
  </conditionalFormatting>
  <conditionalFormatting sqref="K293">
    <cfRule type="cellIs" dxfId="445" priority="1957" stopIfTrue="1" operator="lessThanOrEqual">
      <formula>0</formula>
    </cfRule>
  </conditionalFormatting>
  <conditionalFormatting sqref="M292">
    <cfRule type="cellIs" dxfId="441" priority="1926" stopIfTrue="1" operator="lessThanOrEqual">
      <formula>0</formula>
    </cfRule>
  </conditionalFormatting>
  <conditionalFormatting sqref="K292">
    <cfRule type="cellIs" dxfId="440" priority="1925" stopIfTrue="1" operator="lessThanOrEqual">
      <formula>0</formula>
    </cfRule>
  </conditionalFormatting>
  <conditionalFormatting sqref="M290">
    <cfRule type="cellIs" dxfId="435" priority="1894" stopIfTrue="1" operator="lessThanOrEqual">
      <formula>0</formula>
    </cfRule>
  </conditionalFormatting>
  <conditionalFormatting sqref="K290">
    <cfRule type="cellIs" dxfId="434" priority="1893" stopIfTrue="1" operator="lessThanOrEqual">
      <formula>0</formula>
    </cfRule>
  </conditionalFormatting>
  <conditionalFormatting sqref="M287">
    <cfRule type="cellIs" dxfId="429" priority="1862" stopIfTrue="1" operator="lessThanOrEqual">
      <formula>0</formula>
    </cfRule>
  </conditionalFormatting>
  <conditionalFormatting sqref="K287">
    <cfRule type="cellIs" dxfId="428" priority="1861" stopIfTrue="1" operator="lessThanOrEqual">
      <formula>0</formula>
    </cfRule>
  </conditionalFormatting>
  <conditionalFormatting sqref="M286">
    <cfRule type="cellIs" dxfId="423" priority="1830" stopIfTrue="1" operator="lessThanOrEqual">
      <formula>0</formula>
    </cfRule>
  </conditionalFormatting>
  <conditionalFormatting sqref="K286">
    <cfRule type="cellIs" dxfId="422" priority="1829" stopIfTrue="1" operator="lessThanOrEqual">
      <formula>0</formula>
    </cfRule>
  </conditionalFormatting>
  <conditionalFormatting sqref="M285">
    <cfRule type="cellIs" dxfId="418" priority="1798" stopIfTrue="1" operator="lessThanOrEqual">
      <formula>0</formula>
    </cfRule>
  </conditionalFormatting>
  <conditionalFormatting sqref="K285">
    <cfRule type="cellIs" dxfId="417" priority="1797" stopIfTrue="1" operator="lessThanOrEqual">
      <formula>0</formula>
    </cfRule>
  </conditionalFormatting>
  <conditionalFormatting sqref="M284">
    <cfRule type="cellIs" dxfId="412" priority="1766" stopIfTrue="1" operator="lessThanOrEqual">
      <formula>0</formula>
    </cfRule>
  </conditionalFormatting>
  <conditionalFormatting sqref="K284">
    <cfRule type="cellIs" dxfId="411" priority="1765" stopIfTrue="1" operator="lessThanOrEqual">
      <formula>0</formula>
    </cfRule>
  </conditionalFormatting>
  <conditionalFormatting sqref="M282">
    <cfRule type="cellIs" dxfId="405" priority="1734" stopIfTrue="1" operator="lessThanOrEqual">
      <formula>0</formula>
    </cfRule>
  </conditionalFormatting>
  <conditionalFormatting sqref="K282">
    <cfRule type="cellIs" dxfId="404" priority="1733" stopIfTrue="1" operator="lessThanOrEqual">
      <formula>0</formula>
    </cfRule>
  </conditionalFormatting>
  <conditionalFormatting sqref="M281">
    <cfRule type="cellIs" dxfId="398" priority="1702" stopIfTrue="1" operator="lessThanOrEqual">
      <formula>0</formula>
    </cfRule>
  </conditionalFormatting>
  <conditionalFormatting sqref="K281">
    <cfRule type="cellIs" dxfId="397" priority="1701" stopIfTrue="1" operator="lessThanOrEqual">
      <formula>0</formula>
    </cfRule>
  </conditionalFormatting>
  <conditionalFormatting sqref="M279">
    <cfRule type="cellIs" dxfId="393" priority="1670" stopIfTrue="1" operator="lessThanOrEqual">
      <formula>0</formula>
    </cfRule>
  </conditionalFormatting>
  <conditionalFormatting sqref="K279">
    <cfRule type="cellIs" dxfId="392" priority="1669" stopIfTrue="1" operator="lessThanOrEqual">
      <formula>0</formula>
    </cfRule>
  </conditionalFormatting>
  <conditionalFormatting sqref="M277">
    <cfRule type="cellIs" dxfId="387" priority="1638" stopIfTrue="1" operator="lessThanOrEqual">
      <formula>0</formula>
    </cfRule>
  </conditionalFormatting>
  <conditionalFormatting sqref="K277">
    <cfRule type="cellIs" dxfId="386" priority="1637" stopIfTrue="1" operator="lessThanOrEqual">
      <formula>0</formula>
    </cfRule>
  </conditionalFormatting>
  <conditionalFormatting sqref="M275">
    <cfRule type="cellIs" dxfId="381" priority="1606" stopIfTrue="1" operator="lessThanOrEqual">
      <formula>0</formula>
    </cfRule>
  </conditionalFormatting>
  <conditionalFormatting sqref="K275">
    <cfRule type="cellIs" dxfId="380" priority="1605" stopIfTrue="1" operator="lessThanOrEqual">
      <formula>0</formula>
    </cfRule>
  </conditionalFormatting>
  <conditionalFormatting sqref="M274">
    <cfRule type="cellIs" dxfId="375" priority="1574" stopIfTrue="1" operator="lessThanOrEqual">
      <formula>0</formula>
    </cfRule>
  </conditionalFormatting>
  <conditionalFormatting sqref="K274">
    <cfRule type="cellIs" dxfId="374" priority="1573" stopIfTrue="1" operator="lessThanOrEqual">
      <formula>0</formula>
    </cfRule>
  </conditionalFormatting>
  <conditionalFormatting sqref="M273">
    <cfRule type="cellIs" dxfId="370" priority="1542" stopIfTrue="1" operator="lessThanOrEqual">
      <formula>0</formula>
    </cfRule>
  </conditionalFormatting>
  <conditionalFormatting sqref="K273">
    <cfRule type="cellIs" dxfId="369" priority="1541" stopIfTrue="1" operator="lessThanOrEqual">
      <formula>0</formula>
    </cfRule>
  </conditionalFormatting>
  <conditionalFormatting sqref="K280">
    <cfRule type="cellIs" dxfId="364" priority="1476" stopIfTrue="1" operator="lessThanOrEqual">
      <formula>0</formula>
    </cfRule>
  </conditionalFormatting>
  <conditionalFormatting sqref="M272">
    <cfRule type="cellIs" dxfId="363" priority="1510" stopIfTrue="1" operator="lessThanOrEqual">
      <formula>0</formula>
    </cfRule>
  </conditionalFormatting>
  <conditionalFormatting sqref="K272">
    <cfRule type="cellIs" dxfId="362" priority="1509" stopIfTrue="1" operator="lessThanOrEqual">
      <formula>0</formula>
    </cfRule>
  </conditionalFormatting>
  <conditionalFormatting sqref="K283">
    <cfRule type="cellIs" dxfId="357" priority="1443" stopIfTrue="1" operator="lessThanOrEqual">
      <formula>0</formula>
    </cfRule>
  </conditionalFormatting>
  <conditionalFormatting sqref="M280">
    <cfRule type="cellIs" dxfId="354" priority="1477" stopIfTrue="1" operator="lessThanOrEqual">
      <formula>0</formula>
    </cfRule>
  </conditionalFormatting>
  <conditionalFormatting sqref="M283">
    <cfRule type="cellIs" dxfId="349" priority="1444" stopIfTrue="1" operator="lessThanOrEqual">
      <formula>0</formula>
    </cfRule>
  </conditionalFormatting>
  <conditionalFormatting sqref="M289">
    <cfRule type="cellIs" dxfId="343" priority="1411" stopIfTrue="1" operator="lessThanOrEqual">
      <formula>0</formula>
    </cfRule>
  </conditionalFormatting>
  <conditionalFormatting sqref="K289">
    <cfRule type="cellIs" dxfId="342" priority="1410" stopIfTrue="1" operator="lessThanOrEqual">
      <formula>0</formula>
    </cfRule>
  </conditionalFormatting>
  <conditionalFormatting sqref="M288">
    <cfRule type="cellIs" dxfId="337" priority="1379" stopIfTrue="1" operator="lessThanOrEqual">
      <formula>0</formula>
    </cfRule>
  </conditionalFormatting>
  <conditionalFormatting sqref="K288">
    <cfRule type="cellIs" dxfId="336" priority="1378" stopIfTrue="1" operator="lessThanOrEqual">
      <formula>0</formula>
    </cfRule>
  </conditionalFormatting>
  <conditionalFormatting sqref="M291">
    <cfRule type="cellIs" dxfId="330" priority="1346" stopIfTrue="1" operator="lessThanOrEqual">
      <formula>0</formula>
    </cfRule>
  </conditionalFormatting>
  <conditionalFormatting sqref="K291">
    <cfRule type="cellIs" dxfId="329" priority="1345" stopIfTrue="1" operator="lessThanOrEqual">
      <formula>0</formula>
    </cfRule>
  </conditionalFormatting>
  <conditionalFormatting sqref="M307">
    <cfRule type="cellIs" dxfId="323" priority="1075" stopIfTrue="1" operator="lessThanOrEqual">
      <formula>0</formula>
    </cfRule>
  </conditionalFormatting>
  <conditionalFormatting sqref="K307">
    <cfRule type="cellIs" dxfId="322" priority="1074" stopIfTrue="1" operator="lessThanOrEqual">
      <formula>0</formula>
    </cfRule>
  </conditionalFormatting>
  <conditionalFormatting sqref="M245">
    <cfRule type="cellIs" dxfId="316" priority="1038" stopIfTrue="1" operator="lessThanOrEqual">
      <formula>0</formula>
    </cfRule>
  </conditionalFormatting>
  <conditionalFormatting sqref="J245:K245">
    <cfRule type="cellIs" dxfId="312" priority="1011" stopIfTrue="1" operator="lessThanOrEqual">
      <formula>0</formula>
    </cfRule>
  </conditionalFormatting>
  <conditionalFormatting sqref="M247">
    <cfRule type="cellIs" dxfId="306" priority="998" stopIfTrue="1" operator="lessThanOrEqual">
      <formula>0</formula>
    </cfRule>
  </conditionalFormatting>
  <conditionalFormatting sqref="J247:K247">
    <cfRule type="cellIs" dxfId="303" priority="971" stopIfTrue="1" operator="lessThanOrEqual">
      <formula>0</formula>
    </cfRule>
  </conditionalFormatting>
  <conditionalFormatting sqref="M252">
    <cfRule type="cellIs" dxfId="300" priority="960" stopIfTrue="1" operator="lessThanOrEqual">
      <formula>0</formula>
    </cfRule>
  </conditionalFormatting>
  <conditionalFormatting sqref="J252:K252">
    <cfRule type="cellIs" dxfId="296" priority="933" stopIfTrue="1" operator="lessThanOrEqual">
      <formula>0</formula>
    </cfRule>
  </conditionalFormatting>
  <conditionalFormatting sqref="K308">
    <cfRule type="cellIs" dxfId="293" priority="918" stopIfTrue="1" operator="lessThanOrEqual">
      <formula>0</formula>
    </cfRule>
  </conditionalFormatting>
  <conditionalFormatting sqref="M308">
    <cfRule type="cellIs" dxfId="291" priority="919" stopIfTrue="1" operator="lessThanOrEqual">
      <formula>0</formula>
    </cfRule>
  </conditionalFormatting>
  <conditionalFormatting sqref="J309">
    <cfRule type="cellIs" dxfId="287" priority="882" stopIfTrue="1" operator="lessThanOrEqual">
      <formula>0</formula>
    </cfRule>
  </conditionalFormatting>
  <conditionalFormatting sqref="K309">
    <cfRule type="cellIs" dxfId="286" priority="881" stopIfTrue="1" operator="lessThanOrEqual">
      <formula>0</formula>
    </cfRule>
  </conditionalFormatting>
  <conditionalFormatting sqref="M306">
    <cfRule type="cellIs" dxfId="284" priority="782" stopIfTrue="1" operator="lessThanOrEqual">
      <formula>0</formula>
    </cfRule>
  </conditionalFormatting>
  <conditionalFormatting sqref="K306">
    <cfRule type="cellIs" dxfId="283" priority="781" stopIfTrue="1" operator="lessThanOrEqual">
      <formula>0</formula>
    </cfRule>
  </conditionalFormatting>
  <conditionalFormatting sqref="M305">
    <cfRule type="cellIs" dxfId="276" priority="740" stopIfTrue="1" operator="lessThanOrEqual">
      <formula>0</formula>
    </cfRule>
  </conditionalFormatting>
  <conditionalFormatting sqref="K305">
    <cfRule type="cellIs" dxfId="275" priority="739" stopIfTrue="1" operator="lessThanOrEqual">
      <formula>0</formula>
    </cfRule>
  </conditionalFormatting>
  <conditionalFormatting sqref="M304">
    <cfRule type="cellIs" dxfId="266" priority="698" stopIfTrue="1" operator="lessThanOrEqual">
      <formula>0</formula>
    </cfRule>
  </conditionalFormatting>
  <conditionalFormatting sqref="K304">
    <cfRule type="cellIs" dxfId="265" priority="697" stopIfTrue="1" operator="lessThanOrEqual">
      <formula>0</formula>
    </cfRule>
  </conditionalFormatting>
  <conditionalFormatting sqref="M276">
    <cfRule type="cellIs" dxfId="149" priority="496" stopIfTrue="1" operator="lessThanOrEqual">
      <formula>0</formula>
    </cfRule>
  </conditionalFormatting>
  <conditionalFormatting sqref="K276">
    <cfRule type="cellIs" dxfId="148" priority="495" stopIfTrue="1" operator="lessThanOrEqual">
      <formula>0</formula>
    </cfRule>
  </conditionalFormatting>
  <conditionalFormatting sqref="M278">
    <cfRule type="cellIs" dxfId="140" priority="446" stopIfTrue="1" operator="lessThanOrEqual">
      <formula>0</formula>
    </cfRule>
  </conditionalFormatting>
  <conditionalFormatting sqref="K278">
    <cfRule type="cellIs" dxfId="139" priority="445" stopIfTrue="1" operator="lessThanOrEqual">
      <formula>0</formula>
    </cfRule>
  </conditionalFormatting>
  <conditionalFormatting sqref="H303 H309">
    <cfRule type="cellIs" dxfId="132" priority="143" stopIfTrue="1" operator="lessThanOrEqual">
      <formula>0</formula>
    </cfRule>
  </conditionalFormatting>
  <conditionalFormatting sqref="H315">
    <cfRule type="cellIs" dxfId="131" priority="195" stopIfTrue="1" operator="lessThanOrEqual">
      <formula>0</formula>
    </cfRule>
  </conditionalFormatting>
  <conditionalFormatting sqref="H313">
    <cfRule type="cellIs" dxfId="130" priority="147" stopIfTrue="1" operator="lessThanOrEqual">
      <formula>0</formula>
    </cfRule>
  </conditionalFormatting>
  <conditionalFormatting sqref="H310 I309:I317">
    <cfRule type="cellIs" dxfId="129" priority="199" stopIfTrue="1" operator="lessThanOrEqual">
      <formula>0</formula>
    </cfRule>
  </conditionalFormatting>
  <conditionalFormatting sqref="H228">
    <cfRule type="cellIs" dxfId="128" priority="152" stopIfTrue="1" operator="lessThanOrEqual">
      <formula>0</formula>
    </cfRule>
  </conditionalFormatting>
  <conditionalFormatting sqref="H269">
    <cfRule type="cellIs" dxfId="127" priority="170" stopIfTrue="1" operator="lessThanOrEqual">
      <formula>0</formula>
    </cfRule>
  </conditionalFormatting>
  <conditionalFormatting sqref="H268">
    <cfRule type="cellIs" dxfId="126" priority="169" stopIfTrue="1" operator="lessThanOrEqual">
      <formula>0</formula>
    </cfRule>
  </conditionalFormatting>
  <conditionalFormatting sqref="H267">
    <cfRule type="cellIs" dxfId="125" priority="168" stopIfTrue="1" operator="lessThanOrEqual">
      <formula>0</formula>
    </cfRule>
  </conditionalFormatting>
  <conditionalFormatting sqref="H266">
    <cfRule type="cellIs" dxfId="124" priority="167" stopIfTrue="1" operator="lessThanOrEqual">
      <formula>0</formula>
    </cfRule>
  </conditionalFormatting>
  <conditionalFormatting sqref="H265">
    <cfRule type="cellIs" dxfId="123" priority="166" stopIfTrue="1" operator="lessThanOrEqual">
      <formula>0</formula>
    </cfRule>
  </conditionalFormatting>
  <conditionalFormatting sqref="H264">
    <cfRule type="cellIs" dxfId="122" priority="165" stopIfTrue="1" operator="lessThanOrEqual">
      <formula>0</formula>
    </cfRule>
  </conditionalFormatting>
  <conditionalFormatting sqref="H263">
    <cfRule type="cellIs" dxfId="121" priority="164" stopIfTrue="1" operator="lessThanOrEqual">
      <formula>0</formula>
    </cfRule>
  </conditionalFormatting>
  <conditionalFormatting sqref="H262">
    <cfRule type="cellIs" dxfId="120" priority="163" stopIfTrue="1" operator="lessThanOrEqual">
      <formula>0</formula>
    </cfRule>
  </conditionalFormatting>
  <conditionalFormatting sqref="H261">
    <cfRule type="cellIs" dxfId="119" priority="162" stopIfTrue="1" operator="lessThanOrEqual">
      <formula>0</formula>
    </cfRule>
  </conditionalFormatting>
  <conditionalFormatting sqref="H260">
    <cfRule type="cellIs" dxfId="118" priority="161" stopIfTrue="1" operator="lessThanOrEqual">
      <formula>0</formula>
    </cfRule>
  </conditionalFormatting>
  <conditionalFormatting sqref="H259">
    <cfRule type="cellIs" dxfId="117" priority="160" stopIfTrue="1" operator="lessThanOrEqual">
      <formula>0</formula>
    </cfRule>
  </conditionalFormatting>
  <conditionalFormatting sqref="H258">
    <cfRule type="cellIs" dxfId="116" priority="159" stopIfTrue="1" operator="lessThanOrEqual">
      <formula>0</formula>
    </cfRule>
  </conditionalFormatting>
  <conditionalFormatting sqref="H257">
    <cfRule type="cellIs" dxfId="115" priority="158" stopIfTrue="1" operator="lessThanOrEqual">
      <formula>0</formula>
    </cfRule>
  </conditionalFormatting>
  <conditionalFormatting sqref="H256">
    <cfRule type="cellIs" dxfId="114" priority="157" stopIfTrue="1" operator="lessThanOrEqual">
      <formula>0</formula>
    </cfRule>
  </conditionalFormatting>
  <conditionalFormatting sqref="H30:H34">
    <cfRule type="cellIs" dxfId="113" priority="196" stopIfTrue="1" operator="lessThanOrEqual">
      <formula>0</formula>
    </cfRule>
  </conditionalFormatting>
  <conditionalFormatting sqref="H10:I29 H67:H83 H89:H116 H54:H62 I54:I129 I131:I237 H131:H135 I239 I248:I250 I253:I275 H64:H65 H119:H129 H138:H218 I277 I279:I303 H36:I49 H52:I53 I50:I51 I30:I34 I241:I244">
    <cfRule type="cellIs" dxfId="112" priority="198" stopIfTrue="1" operator="lessThanOrEqual">
      <formula>0</formula>
    </cfRule>
  </conditionalFormatting>
  <conditionalFormatting sqref="H220 H318:I318">
    <cfRule type="cellIs" dxfId="111" priority="197" stopIfTrue="1" operator="lessThanOrEqual">
      <formula>0</formula>
    </cfRule>
  </conditionalFormatting>
  <conditionalFormatting sqref="I252">
    <cfRule type="cellIs" dxfId="110" priority="103" stopIfTrue="1" operator="lessThanOrEqual">
      <formula>0</formula>
    </cfRule>
  </conditionalFormatting>
  <conditionalFormatting sqref="H235">
    <cfRule type="cellIs" dxfId="109" priority="194" stopIfTrue="1" operator="lessThanOrEqual">
      <formula>0</formula>
    </cfRule>
  </conditionalFormatting>
  <conditionalFormatting sqref="H227">
    <cfRule type="cellIs" dxfId="108" priority="193" stopIfTrue="1" operator="lessThanOrEqual">
      <formula>0</formula>
    </cfRule>
  </conditionalFormatting>
  <conditionalFormatting sqref="H233">
    <cfRule type="cellIs" dxfId="107" priority="192" stopIfTrue="1" operator="lessThanOrEqual">
      <formula>0</formula>
    </cfRule>
  </conditionalFormatting>
  <conditionalFormatting sqref="H224">
    <cfRule type="cellIs" dxfId="106" priority="191" stopIfTrue="1" operator="lessThanOrEqual">
      <formula>0</formula>
    </cfRule>
  </conditionalFormatting>
  <conditionalFormatting sqref="H226">
    <cfRule type="cellIs" dxfId="105" priority="190" stopIfTrue="1" operator="lessThanOrEqual">
      <formula>0</formula>
    </cfRule>
  </conditionalFormatting>
  <conditionalFormatting sqref="H221">
    <cfRule type="cellIs" dxfId="104" priority="189" stopIfTrue="1" operator="lessThanOrEqual">
      <formula>0</formula>
    </cfRule>
  </conditionalFormatting>
  <conditionalFormatting sqref="H223">
    <cfRule type="cellIs" dxfId="103" priority="188" stopIfTrue="1" operator="lessThanOrEqual">
      <formula>0</formula>
    </cfRule>
  </conditionalFormatting>
  <conditionalFormatting sqref="H230">
    <cfRule type="cellIs" dxfId="102" priority="187" stopIfTrue="1" operator="lessThanOrEqual">
      <formula>0</formula>
    </cfRule>
  </conditionalFormatting>
  <conditionalFormatting sqref="H232">
    <cfRule type="cellIs" dxfId="101" priority="186" stopIfTrue="1" operator="lessThanOrEqual">
      <formula>0</formula>
    </cfRule>
  </conditionalFormatting>
  <conditionalFormatting sqref="H229">
    <cfRule type="cellIs" dxfId="100" priority="185" stopIfTrue="1" operator="lessThanOrEqual">
      <formula>0</formula>
    </cfRule>
  </conditionalFormatting>
  <conditionalFormatting sqref="H255">
    <cfRule type="cellIs" dxfId="99" priority="184" stopIfTrue="1" operator="lessThanOrEqual">
      <formula>0</formula>
    </cfRule>
  </conditionalFormatting>
  <conditionalFormatting sqref="H254">
    <cfRule type="cellIs" dxfId="98" priority="183" stopIfTrue="1" operator="lessThanOrEqual">
      <formula>0</formula>
    </cfRule>
  </conditionalFormatting>
  <conditionalFormatting sqref="H253">
    <cfRule type="cellIs" dxfId="97" priority="182" stopIfTrue="1" operator="lessThanOrEqual">
      <formula>0</formula>
    </cfRule>
  </conditionalFormatting>
  <conditionalFormatting sqref="H250">
    <cfRule type="cellIs" dxfId="96" priority="181" stopIfTrue="1" operator="lessThanOrEqual">
      <formula>0</formula>
    </cfRule>
  </conditionalFormatting>
  <conditionalFormatting sqref="H249">
    <cfRule type="cellIs" dxfId="95" priority="180" stopIfTrue="1" operator="lessThanOrEqual">
      <formula>0</formula>
    </cfRule>
  </conditionalFormatting>
  <conditionalFormatting sqref="H248">
    <cfRule type="cellIs" dxfId="94" priority="179" stopIfTrue="1" operator="lessThanOrEqual">
      <formula>0</formula>
    </cfRule>
  </conditionalFormatting>
  <conditionalFormatting sqref="H244">
    <cfRule type="cellIs" dxfId="93" priority="178" stopIfTrue="1" operator="lessThanOrEqual">
      <formula>0</formula>
    </cfRule>
  </conditionalFormatting>
  <conditionalFormatting sqref="H243">
    <cfRule type="cellIs" dxfId="92" priority="177" stopIfTrue="1" operator="lessThanOrEqual">
      <formula>0</formula>
    </cfRule>
  </conditionalFormatting>
  <conditionalFormatting sqref="H242">
    <cfRule type="cellIs" dxfId="91" priority="176" stopIfTrue="1" operator="lessThanOrEqual">
      <formula>0</formula>
    </cfRule>
  </conditionalFormatting>
  <conditionalFormatting sqref="H241">
    <cfRule type="cellIs" dxfId="90" priority="175" stopIfTrue="1" operator="lessThanOrEqual">
      <formula>0</formula>
    </cfRule>
  </conditionalFormatting>
  <conditionalFormatting sqref="H239">
    <cfRule type="cellIs" dxfId="89" priority="174" stopIfTrue="1" operator="lessThanOrEqual">
      <formula>0</formula>
    </cfRule>
  </conditionalFormatting>
  <conditionalFormatting sqref="H236">
    <cfRule type="cellIs" dxfId="88" priority="172" stopIfTrue="1" operator="lessThanOrEqual">
      <formula>0</formula>
    </cfRule>
  </conditionalFormatting>
  <conditionalFormatting sqref="H237">
    <cfRule type="cellIs" dxfId="87" priority="173" stopIfTrue="1" operator="lessThanOrEqual">
      <formula>0</formula>
    </cfRule>
  </conditionalFormatting>
  <conditionalFormatting sqref="H225">
    <cfRule type="cellIs" dxfId="86" priority="153" stopIfTrue="1" operator="lessThanOrEqual">
      <formula>0</formula>
    </cfRule>
  </conditionalFormatting>
  <conditionalFormatting sqref="H270">
    <cfRule type="cellIs" dxfId="85" priority="171" stopIfTrue="1" operator="lessThanOrEqual">
      <formula>0</formula>
    </cfRule>
  </conditionalFormatting>
  <conditionalFormatting sqref="H66">
    <cfRule type="cellIs" dxfId="84" priority="156" stopIfTrue="1" operator="lessThanOrEqual">
      <formula>0</formula>
    </cfRule>
  </conditionalFormatting>
  <conditionalFormatting sqref="H84:H88">
    <cfRule type="cellIs" dxfId="83" priority="155" stopIfTrue="1" operator="lessThanOrEqual">
      <formula>0</formula>
    </cfRule>
  </conditionalFormatting>
  <conditionalFormatting sqref="H222">
    <cfRule type="cellIs" dxfId="82" priority="154" stopIfTrue="1" operator="lessThanOrEqual">
      <formula>0</formula>
    </cfRule>
  </conditionalFormatting>
  <conditionalFormatting sqref="H234">
    <cfRule type="cellIs" dxfId="81" priority="151" stopIfTrue="1" operator="lessThanOrEqual">
      <formula>0</formula>
    </cfRule>
  </conditionalFormatting>
  <conditionalFormatting sqref="H311">
    <cfRule type="cellIs" dxfId="80" priority="149" stopIfTrue="1" operator="lessThanOrEqual">
      <formula>0</formula>
    </cfRule>
  </conditionalFormatting>
  <conditionalFormatting sqref="H271">
    <cfRule type="cellIs" dxfId="79" priority="150" stopIfTrue="1" operator="lessThanOrEqual">
      <formula>0</formula>
    </cfRule>
  </conditionalFormatting>
  <conditionalFormatting sqref="H314">
    <cfRule type="cellIs" dxfId="78" priority="148" stopIfTrue="1" operator="lessThanOrEqual">
      <formula>0</formula>
    </cfRule>
  </conditionalFormatting>
  <conditionalFormatting sqref="H312">
    <cfRule type="cellIs" dxfId="77" priority="146" stopIfTrue="1" operator="lessThanOrEqual">
      <formula>0</formula>
    </cfRule>
  </conditionalFormatting>
  <conditionalFormatting sqref="H317">
    <cfRule type="cellIs" dxfId="76" priority="145" stopIfTrue="1" operator="lessThanOrEqual">
      <formula>0</formula>
    </cfRule>
  </conditionalFormatting>
  <conditionalFormatting sqref="H316">
    <cfRule type="cellIs" dxfId="75" priority="144" stopIfTrue="1" operator="lessThanOrEqual">
      <formula>0</formula>
    </cfRule>
  </conditionalFormatting>
  <conditionalFormatting sqref="H302">
    <cfRule type="cellIs" dxfId="74" priority="142" stopIfTrue="1" operator="lessThanOrEqual">
      <formula>0</formula>
    </cfRule>
  </conditionalFormatting>
  <conditionalFormatting sqref="H301">
    <cfRule type="cellIs" dxfId="73" priority="141" stopIfTrue="1" operator="lessThanOrEqual">
      <formula>0</formula>
    </cfRule>
  </conditionalFormatting>
  <conditionalFormatting sqref="H300">
    <cfRule type="cellIs" dxfId="72" priority="140" stopIfTrue="1" operator="lessThanOrEqual">
      <formula>0</formula>
    </cfRule>
  </conditionalFormatting>
  <conditionalFormatting sqref="H299">
    <cfRule type="cellIs" dxfId="71" priority="139" stopIfTrue="1" operator="lessThanOrEqual">
      <formula>0</formula>
    </cfRule>
  </conditionalFormatting>
  <conditionalFormatting sqref="H298">
    <cfRule type="cellIs" dxfId="70" priority="138" stopIfTrue="1" operator="lessThanOrEqual">
      <formula>0</formula>
    </cfRule>
  </conditionalFormatting>
  <conditionalFormatting sqref="H297">
    <cfRule type="cellIs" dxfId="69" priority="137" stopIfTrue="1" operator="lessThanOrEqual">
      <formula>0</formula>
    </cfRule>
  </conditionalFormatting>
  <conditionalFormatting sqref="H296">
    <cfRule type="cellIs" dxfId="68" priority="136" stopIfTrue="1" operator="lessThanOrEqual">
      <formula>0</formula>
    </cfRule>
  </conditionalFormatting>
  <conditionalFormatting sqref="H295">
    <cfRule type="cellIs" dxfId="67" priority="135" stopIfTrue="1" operator="lessThanOrEqual">
      <formula>0</formula>
    </cfRule>
  </conditionalFormatting>
  <conditionalFormatting sqref="H294">
    <cfRule type="cellIs" dxfId="66" priority="134" stopIfTrue="1" operator="lessThanOrEqual">
      <formula>0</formula>
    </cfRule>
  </conditionalFormatting>
  <conditionalFormatting sqref="H293">
    <cfRule type="cellIs" dxfId="65" priority="133" stopIfTrue="1" operator="lessThanOrEqual">
      <formula>0</formula>
    </cfRule>
  </conditionalFormatting>
  <conditionalFormatting sqref="H292">
    <cfRule type="cellIs" dxfId="64" priority="132" stopIfTrue="1" operator="lessThanOrEqual">
      <formula>0</formula>
    </cfRule>
  </conditionalFormatting>
  <conditionalFormatting sqref="H290">
    <cfRule type="cellIs" dxfId="63" priority="131" stopIfTrue="1" operator="lessThanOrEqual">
      <formula>0</formula>
    </cfRule>
  </conditionalFormatting>
  <conditionalFormatting sqref="H287">
    <cfRule type="cellIs" dxfId="62" priority="130" stopIfTrue="1" operator="lessThanOrEqual">
      <formula>0</formula>
    </cfRule>
  </conditionalFormatting>
  <conditionalFormatting sqref="H282">
    <cfRule type="cellIs" dxfId="61" priority="129" stopIfTrue="1" operator="lessThanOrEqual">
      <formula>0</formula>
    </cfRule>
  </conditionalFormatting>
  <conditionalFormatting sqref="H281">
    <cfRule type="cellIs" dxfId="60" priority="128" stopIfTrue="1" operator="lessThanOrEqual">
      <formula>0</formula>
    </cfRule>
  </conditionalFormatting>
  <conditionalFormatting sqref="H272">
    <cfRule type="cellIs" dxfId="59" priority="127" stopIfTrue="1" operator="lessThanOrEqual">
      <formula>0</formula>
    </cfRule>
  </conditionalFormatting>
  <conditionalFormatting sqref="H280">
    <cfRule type="cellIs" dxfId="58" priority="126" stopIfTrue="1" operator="lessThanOrEqual">
      <formula>0</formula>
    </cfRule>
  </conditionalFormatting>
  <conditionalFormatting sqref="H283">
    <cfRule type="cellIs" dxfId="57" priority="125" stopIfTrue="1" operator="lessThanOrEqual">
      <formula>0</formula>
    </cfRule>
  </conditionalFormatting>
  <conditionalFormatting sqref="H289">
    <cfRule type="cellIs" dxfId="56" priority="124" stopIfTrue="1" operator="lessThanOrEqual">
      <formula>0</formula>
    </cfRule>
  </conditionalFormatting>
  <conditionalFormatting sqref="H288">
    <cfRule type="cellIs" dxfId="55" priority="123" stopIfTrue="1" operator="lessThanOrEqual">
      <formula>0</formula>
    </cfRule>
  </conditionalFormatting>
  <conditionalFormatting sqref="H291">
    <cfRule type="cellIs" dxfId="54" priority="122" stopIfTrue="1" operator="lessThanOrEqual">
      <formula>0</formula>
    </cfRule>
  </conditionalFormatting>
  <conditionalFormatting sqref="H130:I130">
    <cfRule type="cellIs" dxfId="53" priority="121" stopIfTrue="1" operator="lessThanOrEqual">
      <formula>0</formula>
    </cfRule>
  </conditionalFormatting>
  <conditionalFormatting sqref="H238">
    <cfRule type="cellIs" dxfId="52" priority="119" stopIfTrue="1" operator="lessThanOrEqual">
      <formula>0</formula>
    </cfRule>
  </conditionalFormatting>
  <conditionalFormatting sqref="I238">
    <cfRule type="cellIs" dxfId="51" priority="120" stopIfTrue="1" operator="lessThanOrEqual">
      <formula>0</formula>
    </cfRule>
  </conditionalFormatting>
  <conditionalFormatting sqref="I307">
    <cfRule type="cellIs" dxfId="50" priority="118" stopIfTrue="1" operator="lessThanOrEqual">
      <formula>0</formula>
    </cfRule>
  </conditionalFormatting>
  <conditionalFormatting sqref="I245">
    <cfRule type="cellIs" dxfId="49" priority="117" stopIfTrue="1" operator="lessThanOrEqual">
      <formula>0</formula>
    </cfRule>
  </conditionalFormatting>
  <conditionalFormatting sqref="I247">
    <cfRule type="cellIs" dxfId="48" priority="116" stopIfTrue="1" operator="lessThanOrEqual">
      <formula>0</formula>
    </cfRule>
  </conditionalFormatting>
  <conditionalFormatting sqref="I308">
    <cfRule type="cellIs" dxfId="47" priority="115" stopIfTrue="1" operator="lessThanOrEqual">
      <formula>0</formula>
    </cfRule>
  </conditionalFormatting>
  <conditionalFormatting sqref="I306">
    <cfRule type="cellIs" dxfId="46" priority="114" stopIfTrue="1" operator="lessThanOrEqual">
      <formula>0</formula>
    </cfRule>
  </conditionalFormatting>
  <conditionalFormatting sqref="H306">
    <cfRule type="cellIs" dxfId="45" priority="113" stopIfTrue="1" operator="lessThanOrEqual">
      <formula>0</formula>
    </cfRule>
  </conditionalFormatting>
  <conditionalFormatting sqref="I305">
    <cfRule type="cellIs" dxfId="44" priority="112" stopIfTrue="1" operator="lessThanOrEqual">
      <formula>0</formula>
    </cfRule>
  </conditionalFormatting>
  <conditionalFormatting sqref="H305">
    <cfRule type="cellIs" dxfId="43" priority="111" stopIfTrue="1" operator="lessThanOrEqual">
      <formula>0</formula>
    </cfRule>
  </conditionalFormatting>
  <conditionalFormatting sqref="I304">
    <cfRule type="cellIs" dxfId="42" priority="110" stopIfTrue="1" operator="lessThanOrEqual">
      <formula>0</formula>
    </cfRule>
  </conditionalFormatting>
  <conditionalFormatting sqref="H304">
    <cfRule type="cellIs" dxfId="41" priority="109" stopIfTrue="1" operator="lessThanOrEqual">
      <formula>0</formula>
    </cfRule>
  </conditionalFormatting>
  <conditionalFormatting sqref="H63">
    <cfRule type="cellIs" dxfId="40" priority="108" stopIfTrue="1" operator="lessThanOrEqual">
      <formula>0</formula>
    </cfRule>
  </conditionalFormatting>
  <conditionalFormatting sqref="H117:H118">
    <cfRule type="cellIs" dxfId="39" priority="107" stopIfTrue="1" operator="lessThanOrEqual">
      <formula>0</formula>
    </cfRule>
  </conditionalFormatting>
  <conditionalFormatting sqref="H136:H137">
    <cfRule type="cellIs" dxfId="38" priority="106" stopIfTrue="1" operator="lessThanOrEqual">
      <formula>0</formula>
    </cfRule>
  </conditionalFormatting>
  <conditionalFormatting sqref="H246">
    <cfRule type="cellIs" dxfId="37" priority="104" stopIfTrue="1" operator="lessThanOrEqual">
      <formula>0</formula>
    </cfRule>
  </conditionalFormatting>
  <conditionalFormatting sqref="I246">
    <cfRule type="cellIs" dxfId="36" priority="105" stopIfTrue="1" operator="lessThanOrEqual">
      <formula>0</formula>
    </cfRule>
  </conditionalFormatting>
  <conditionalFormatting sqref="I251">
    <cfRule type="cellIs" dxfId="35" priority="102" stopIfTrue="1" operator="lessThanOrEqual">
      <formula>0</formula>
    </cfRule>
  </conditionalFormatting>
  <conditionalFormatting sqref="H279">
    <cfRule type="cellIs" dxfId="34" priority="101" stopIfTrue="1" operator="lessThanOrEqual">
      <formula>0</formula>
    </cfRule>
  </conditionalFormatting>
  <conditionalFormatting sqref="H277">
    <cfRule type="cellIs" dxfId="33" priority="100" stopIfTrue="1" operator="lessThanOrEqual">
      <formula>0</formula>
    </cfRule>
  </conditionalFormatting>
  <conditionalFormatting sqref="H275">
    <cfRule type="cellIs" dxfId="32" priority="99" stopIfTrue="1" operator="lessThanOrEqual">
      <formula>0</formula>
    </cfRule>
  </conditionalFormatting>
  <conditionalFormatting sqref="H274">
    <cfRule type="cellIs" dxfId="31" priority="98" stopIfTrue="1" operator="lessThanOrEqual">
      <formula>0</formula>
    </cfRule>
  </conditionalFormatting>
  <conditionalFormatting sqref="H308">
    <cfRule type="cellIs" dxfId="30" priority="92" stopIfTrue="1" operator="lessThanOrEqual">
      <formula>0</formula>
    </cfRule>
  </conditionalFormatting>
  <conditionalFormatting sqref="H273">
    <cfRule type="cellIs" dxfId="29" priority="97" stopIfTrue="1" operator="lessThanOrEqual">
      <formula>0</formula>
    </cfRule>
  </conditionalFormatting>
  <conditionalFormatting sqref="H286">
    <cfRule type="cellIs" dxfId="28" priority="96" stopIfTrue="1" operator="lessThanOrEqual">
      <formula>0</formula>
    </cfRule>
  </conditionalFormatting>
  <conditionalFormatting sqref="H285">
    <cfRule type="cellIs" dxfId="27" priority="95" stopIfTrue="1" operator="lessThanOrEqual">
      <formula>0</formula>
    </cfRule>
  </conditionalFormatting>
  <conditionalFormatting sqref="H284">
    <cfRule type="cellIs" dxfId="26" priority="94" stopIfTrue="1" operator="lessThanOrEqual">
      <formula>0</formula>
    </cfRule>
  </conditionalFormatting>
  <conditionalFormatting sqref="H307">
    <cfRule type="cellIs" dxfId="25" priority="93" stopIfTrue="1" operator="lessThanOrEqual">
      <formula>0</formula>
    </cfRule>
  </conditionalFormatting>
  <conditionalFormatting sqref="H231">
    <cfRule type="cellIs" dxfId="24" priority="91" stopIfTrue="1" operator="lessThanOrEqual">
      <formula>0</formula>
    </cfRule>
  </conditionalFormatting>
  <conditionalFormatting sqref="I276">
    <cfRule type="cellIs" dxfId="23" priority="90" stopIfTrue="1" operator="lessThanOrEqual">
      <formula>0</formula>
    </cfRule>
  </conditionalFormatting>
  <conditionalFormatting sqref="H276">
    <cfRule type="cellIs" dxfId="22" priority="89" stopIfTrue="1" operator="lessThanOrEqual">
      <formula>0</formula>
    </cfRule>
  </conditionalFormatting>
  <conditionalFormatting sqref="I278">
    <cfRule type="cellIs" dxfId="21" priority="88" stopIfTrue="1" operator="lessThanOrEqual">
      <formula>0</formula>
    </cfRule>
  </conditionalFormatting>
  <conditionalFormatting sqref="H278">
    <cfRule type="cellIs" dxfId="20" priority="87" stopIfTrue="1" operator="lessThanOrEqual">
      <formula>0</formula>
    </cfRule>
  </conditionalFormatting>
  <conditionalFormatting sqref="H245">
    <cfRule type="cellIs" dxfId="19" priority="86" stopIfTrue="1" operator="lessThanOrEqual">
      <formula>0</formula>
    </cfRule>
  </conditionalFormatting>
  <conditionalFormatting sqref="H247">
    <cfRule type="cellIs" dxfId="18" priority="85" stopIfTrue="1" operator="lessThanOrEqual">
      <formula>0</formula>
    </cfRule>
  </conditionalFormatting>
  <conditionalFormatting sqref="H252">
    <cfRule type="cellIs" dxfId="17" priority="84" stopIfTrue="1" operator="lessThanOrEqual">
      <formula>0</formula>
    </cfRule>
  </conditionalFormatting>
  <conditionalFormatting sqref="H251">
    <cfRule type="cellIs" dxfId="16" priority="83" stopIfTrue="1" operator="lessThanOrEqual">
      <formula>0</formula>
    </cfRule>
  </conditionalFormatting>
  <conditionalFormatting sqref="H50">
    <cfRule type="cellIs" dxfId="15" priority="82" stopIfTrue="1" operator="lessThanOrEqual">
      <formula>0</formula>
    </cfRule>
  </conditionalFormatting>
  <conditionalFormatting sqref="H51">
    <cfRule type="cellIs" dxfId="14" priority="81" stopIfTrue="1" operator="lessThanOrEqual">
      <formula>0</formula>
    </cfRule>
  </conditionalFormatting>
  <conditionalFormatting sqref="H35">
    <cfRule type="cellIs" dxfId="13" priority="78" stopIfTrue="1" operator="lessThanOrEqual">
      <formula>0</formula>
    </cfRule>
  </conditionalFormatting>
  <conditionalFormatting sqref="I35">
    <cfRule type="cellIs" dxfId="12" priority="79" stopIfTrue="1" operator="lessThanOrEqual">
      <formula>0</formula>
    </cfRule>
  </conditionalFormatting>
  <conditionalFormatting sqref="M240">
    <cfRule type="cellIs" dxfId="11" priority="68" stopIfTrue="1" operator="lessThanOrEqual">
      <formula>0</formula>
    </cfRule>
  </conditionalFormatting>
  <conditionalFormatting sqref="J240:K240">
    <cfRule type="cellIs" dxfId="6" priority="39" stopIfTrue="1" operator="lessThanOrEqual">
      <formula>0</formula>
    </cfRule>
  </conditionalFormatting>
  <conditionalFormatting sqref="I240">
    <cfRule type="cellIs" dxfId="1" priority="15" stopIfTrue="1" operator="lessThanOrEqual">
      <formula>0</formula>
    </cfRule>
  </conditionalFormatting>
  <conditionalFormatting sqref="H240">
    <cfRule type="cellIs" dxfId="0" priority="14" stopIfTrue="1" operator="lessThanOrEqual">
      <formula>0</formula>
    </cfRule>
  </conditionalFormatting>
  <printOptions horizontalCentered="1"/>
  <pageMargins left="0.19685039370078741" right="0.19685039370078741" top="0.78740157480314965" bottom="0.59055118110236227" header="0.19685039370078741" footer="0.39370078740157483"/>
  <pageSetup scale="53" fitToWidth="0" fitToHeight="0" orientation="portrait" horizontalDpi="4294967295" verticalDpi="300" r:id="rId1"/>
  <headerFooter alignWithMargins="0">
    <oddHeader>&amp;L&amp;G&amp;C&amp;"Arial Narrow,Negrita"&amp;16PRESIDENCIA MUNICIPAL DE CHIHUAHUA&amp;"Arial,Normal"&amp;10
&amp;"Arial Narrow,Negrita"&amp;14DIRECCIÓN DE OBRAS PÚBLICAS&amp;10
SUBDIRECCION DE INFRAESTRUCTURA URBANA
DEPARTAMENTO DE CONSTRUCCION</oddHeader>
    <oddFooter xml:space="preserve">&amp;C&amp;8&amp;P </oddFooter>
  </headerFooter>
  <rowBreaks count="4" manualBreakCount="4">
    <brk id="221" max="12" man="1"/>
    <brk id="245" max="12" man="1"/>
    <brk id="271" max="12" man="1"/>
    <brk id="299" max="1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 TREBOL HOMERO</vt:lpstr>
      <vt:lpstr>'PRESUP. TREBOL HOMERO'!Área_de_impresión</vt:lpstr>
      <vt:lpstr>'PRESUP. TREBOL HOMERO'!Títulos_a_imprimir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Mireles Villegas</dc:creator>
  <cp:lastModifiedBy>Victor Mireles Villegas</cp:lastModifiedBy>
  <cp:lastPrinted>2019-02-25T22:55:52Z</cp:lastPrinted>
  <dcterms:created xsi:type="dcterms:W3CDTF">2019-02-25T22:43:28Z</dcterms:created>
  <dcterms:modified xsi:type="dcterms:W3CDTF">2019-02-25T22:57:28Z</dcterms:modified>
</cp:coreProperties>
</file>