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berto.alvarado\Desktop\Transparencia 2018\"/>
    </mc:Choice>
  </mc:AlternateContent>
  <bookViews>
    <workbookView xWindow="0" yWindow="0" windowWidth="20490" windowHeight="7155"/>
  </bookViews>
  <sheets>
    <sheet name="Nueva BD Indicadores" sheetId="1" r:id="rId1"/>
  </sheets>
  <externalReferences>
    <externalReference r:id="rId2"/>
  </externalReferences>
  <definedNames>
    <definedName name="_xlnm._FilterDatabase" localSheetId="0" hidden="1">'Nueva BD Indicadores'!$A$3:$Y$111</definedName>
    <definedName name="DEPENDENCIAS">#REF!</definedName>
    <definedName name="_xlnm.Print_Area" localSheetId="0">'Nueva BD Indicadores'!$A$1:$X$113</definedName>
    <definedName name="_xlnm.Print_Titles" localSheetId="0">'Nueva BD Indicadores'!$3:$3</definedName>
    <definedName name="va">'Nueva BD Indicadores'!$T$26:$T$29</definedName>
    <definedName name="val">'Nueva BD Indicadores'!$U$26:$U$29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1" i="1" l="1"/>
  <c r="R111" i="1"/>
  <c r="S110" i="1"/>
  <c r="R110" i="1"/>
  <c r="Q110" i="1"/>
  <c r="S109" i="1"/>
  <c r="R109" i="1"/>
  <c r="Q109" i="1"/>
  <c r="S108" i="1"/>
  <c r="R108" i="1"/>
  <c r="Q108" i="1"/>
  <c r="S107" i="1"/>
  <c r="R107" i="1"/>
  <c r="S106" i="1"/>
  <c r="R106" i="1"/>
  <c r="S105" i="1"/>
  <c r="R105" i="1"/>
  <c r="Q105" i="1"/>
  <c r="S104" i="1"/>
  <c r="R104" i="1"/>
  <c r="Q104" i="1"/>
  <c r="S103" i="1"/>
  <c r="R103" i="1"/>
  <c r="Q103" i="1"/>
  <c r="S102" i="1"/>
  <c r="R102" i="1"/>
  <c r="S101" i="1"/>
  <c r="R101" i="1"/>
  <c r="S100" i="1"/>
  <c r="R100" i="1"/>
  <c r="S99" i="1"/>
  <c r="R99" i="1"/>
  <c r="Q99" i="1"/>
  <c r="S98" i="1"/>
  <c r="R98" i="1"/>
  <c r="S97" i="1"/>
  <c r="R97" i="1"/>
  <c r="S96" i="1"/>
  <c r="R96" i="1"/>
  <c r="S95" i="1"/>
  <c r="R95" i="1"/>
  <c r="Q95" i="1"/>
  <c r="S94" i="1"/>
  <c r="R94" i="1"/>
  <c r="Q94" i="1"/>
  <c r="S93" i="1"/>
  <c r="R93" i="1"/>
  <c r="Q93" i="1"/>
  <c r="S92" i="1"/>
  <c r="R92" i="1"/>
  <c r="S91" i="1"/>
  <c r="R91" i="1"/>
  <c r="S90" i="1"/>
  <c r="R90" i="1"/>
  <c r="S89" i="1"/>
  <c r="R89" i="1"/>
  <c r="Q89" i="1"/>
  <c r="S88" i="1"/>
  <c r="R88" i="1"/>
  <c r="Q88" i="1"/>
  <c r="S87" i="1"/>
  <c r="R87" i="1"/>
  <c r="Q87" i="1"/>
  <c r="S86" i="1"/>
  <c r="R86" i="1"/>
  <c r="Q86" i="1"/>
  <c r="S85" i="1"/>
  <c r="R85" i="1"/>
  <c r="Q85" i="1"/>
  <c r="S84" i="1"/>
  <c r="R84" i="1"/>
  <c r="Q84" i="1"/>
  <c r="S83" i="1"/>
  <c r="R83" i="1"/>
  <c r="Q83" i="1"/>
  <c r="S82" i="1"/>
  <c r="R82" i="1"/>
  <c r="Q82" i="1"/>
  <c r="S81" i="1"/>
  <c r="R81" i="1"/>
  <c r="S80" i="1"/>
  <c r="R80" i="1"/>
  <c r="Q80" i="1"/>
  <c r="S79" i="1"/>
  <c r="R79" i="1"/>
  <c r="Q79" i="1"/>
  <c r="S78" i="1"/>
  <c r="R78" i="1"/>
  <c r="Q78" i="1"/>
  <c r="S77" i="1"/>
  <c r="R77" i="1"/>
  <c r="Q77" i="1"/>
  <c r="S76" i="1"/>
  <c r="R76" i="1"/>
  <c r="Q76" i="1"/>
  <c r="S75" i="1"/>
  <c r="R75" i="1"/>
  <c r="Q75" i="1"/>
  <c r="S74" i="1"/>
  <c r="R74" i="1"/>
  <c r="Q74" i="1"/>
  <c r="S73" i="1"/>
  <c r="R73" i="1"/>
  <c r="Q73" i="1"/>
  <c r="S72" i="1"/>
  <c r="R72" i="1"/>
  <c r="Q72" i="1"/>
  <c r="S71" i="1"/>
  <c r="R71" i="1"/>
  <c r="Q71" i="1"/>
  <c r="S70" i="1"/>
  <c r="R70" i="1"/>
  <c r="Q70" i="1"/>
  <c r="S69" i="1"/>
  <c r="R69" i="1"/>
  <c r="S68" i="1"/>
  <c r="R68" i="1"/>
  <c r="S67" i="1"/>
  <c r="R67" i="1"/>
  <c r="Q67" i="1"/>
  <c r="S66" i="1"/>
  <c r="R66" i="1"/>
  <c r="S65" i="1"/>
  <c r="R65" i="1"/>
  <c r="Q65" i="1"/>
  <c r="S64" i="1"/>
  <c r="R64" i="1"/>
  <c r="Q64" i="1"/>
  <c r="S63" i="1"/>
  <c r="R63" i="1"/>
  <c r="S62" i="1"/>
  <c r="R62" i="1"/>
  <c r="S61" i="1"/>
  <c r="R61" i="1"/>
  <c r="S60" i="1"/>
  <c r="R60" i="1"/>
  <c r="Q60" i="1"/>
  <c r="S59" i="1"/>
  <c r="R59" i="1"/>
  <c r="S58" i="1"/>
  <c r="R58" i="1"/>
  <c r="S57" i="1"/>
  <c r="R57" i="1"/>
  <c r="S56" i="1"/>
  <c r="R56" i="1"/>
  <c r="Q56" i="1"/>
  <c r="S55" i="1"/>
  <c r="R55" i="1"/>
  <c r="Q55" i="1"/>
  <c r="S54" i="1"/>
  <c r="R54" i="1"/>
  <c r="Q54" i="1"/>
  <c r="S53" i="1"/>
  <c r="R53" i="1"/>
  <c r="S52" i="1"/>
  <c r="R52" i="1"/>
  <c r="Q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Q42" i="1"/>
  <c r="S41" i="1"/>
  <c r="R41" i="1"/>
  <c r="S40" i="1"/>
  <c r="R40" i="1"/>
  <c r="Q40" i="1"/>
  <c r="S39" i="1"/>
  <c r="R39" i="1"/>
  <c r="S38" i="1"/>
  <c r="R38" i="1"/>
  <c r="Q38" i="1"/>
  <c r="R37" i="1"/>
  <c r="Q37" i="1"/>
  <c r="S36" i="1"/>
  <c r="R36" i="1"/>
  <c r="Q36" i="1"/>
  <c r="S35" i="1"/>
  <c r="R35" i="1"/>
  <c r="Q35" i="1"/>
  <c r="S34" i="1"/>
  <c r="R34" i="1"/>
  <c r="Q34" i="1"/>
  <c r="S33" i="1"/>
  <c r="R33" i="1"/>
  <c r="Q33" i="1"/>
  <c r="S32" i="1"/>
  <c r="R32" i="1"/>
  <c r="Q32" i="1"/>
  <c r="S31" i="1"/>
  <c r="R31" i="1"/>
  <c r="Q31" i="1"/>
  <c r="S30" i="1"/>
  <c r="R30" i="1"/>
  <c r="Q30" i="1"/>
  <c r="S29" i="1"/>
  <c r="R29" i="1"/>
  <c r="S28" i="1"/>
  <c r="R28" i="1"/>
  <c r="S27" i="1"/>
  <c r="R27" i="1"/>
  <c r="S26" i="1"/>
  <c r="R26" i="1"/>
  <c r="S25" i="1"/>
  <c r="R25" i="1"/>
  <c r="Q25" i="1"/>
  <c r="S24" i="1"/>
  <c r="R24" i="1"/>
  <c r="Q24" i="1"/>
  <c r="S23" i="1"/>
  <c r="R23" i="1"/>
  <c r="Q23" i="1"/>
  <c r="S22" i="1"/>
  <c r="R22" i="1"/>
  <c r="Q22" i="1"/>
  <c r="S21" i="1"/>
  <c r="R21" i="1"/>
  <c r="S20" i="1"/>
  <c r="R20" i="1"/>
  <c r="S19" i="1"/>
  <c r="R19" i="1"/>
  <c r="Q19" i="1"/>
  <c r="S18" i="1"/>
  <c r="R18" i="1"/>
  <c r="Q18" i="1"/>
  <c r="S17" i="1"/>
  <c r="R17" i="1"/>
  <c r="S16" i="1"/>
  <c r="R16" i="1"/>
  <c r="S15" i="1"/>
  <c r="R15" i="1"/>
  <c r="S14" i="1"/>
  <c r="R14" i="1"/>
  <c r="S13" i="1"/>
  <c r="R13" i="1"/>
  <c r="Q13" i="1"/>
  <c r="S12" i="1"/>
  <c r="R12" i="1"/>
  <c r="Q12" i="1"/>
  <c r="S10" i="1"/>
  <c r="R10" i="1"/>
  <c r="S9" i="1"/>
  <c r="R9" i="1"/>
  <c r="Q9" i="1"/>
  <c r="S8" i="1"/>
  <c r="R8" i="1"/>
  <c r="Q8" i="1"/>
  <c r="S7" i="1"/>
  <c r="R7" i="1"/>
  <c r="S6" i="1"/>
  <c r="R6" i="1"/>
  <c r="Q6" i="1"/>
  <c r="S5" i="1"/>
  <c r="R5" i="1"/>
  <c r="Q5" i="1"/>
  <c r="S4" i="1"/>
  <c r="R4" i="1"/>
</calcChain>
</file>

<file path=xl/comments1.xml><?xml version="1.0" encoding="utf-8"?>
<comments xmlns="http://schemas.openxmlformats.org/spreadsheetml/2006/main">
  <authors>
    <author>Luis Mario Muñoz Calderón</author>
    <author>Ever Antonio Villalobos Garcia</author>
  </authors>
  <commentList>
    <comment ref="P16" authorId="0" shapeId="0">
      <text>
        <r>
          <rPr>
            <b/>
            <sz val="9"/>
            <color indexed="81"/>
            <rFont val="Tahoma"/>
            <family val="2"/>
          </rPr>
          <t>Luis Mario Muñoz Calderón: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ahoma"/>
            <family val="2"/>
          </rPr>
          <t>Por sugerencia de sindes ellos nomas toman los predios en zona urbana asi que por eso arroja este resultado</t>
        </r>
      </text>
    </comment>
    <comment ref="I18" authorId="1" shapeId="0">
      <text>
        <r>
          <rPr>
            <b/>
            <sz val="9"/>
            <color indexed="81"/>
            <rFont val="Tahoma"/>
            <family val="2"/>
          </rPr>
          <t>Ever Antonio Villalobos Garcia:</t>
        </r>
        <r>
          <rPr>
            <sz val="9"/>
            <color indexed="81"/>
            <rFont val="Tahoma"/>
            <family val="2"/>
          </rPr>
          <t xml:space="preserve">
Este estaba asignado mal a la DSPM pero se cambió.</t>
        </r>
      </text>
    </comment>
    <comment ref="P44" authorId="0" shapeId="0">
      <text>
        <r>
          <rPr>
            <b/>
            <sz val="9"/>
            <color indexed="81"/>
            <rFont val="Tahoma"/>
            <family val="2"/>
          </rPr>
          <t>Luis Mario Muñoz Calderón: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ahoma"/>
            <family val="2"/>
          </rPr>
          <t>Por sugerencia de sindes ellos nomas toman los predios en zona urbana asi que por eso arroja este resultado</t>
        </r>
      </text>
    </comment>
    <comment ref="F67" authorId="0" shapeId="0">
      <text>
        <r>
          <rPr>
            <b/>
            <sz val="22"/>
            <color indexed="81"/>
            <rFont val="Tahoma"/>
            <family val="2"/>
          </rPr>
          <t>Luis Mario Muñoz Calderón:</t>
        </r>
        <r>
          <rPr>
            <sz val="22"/>
            <color indexed="81"/>
            <rFont val="Tahoma"/>
            <family val="2"/>
          </rPr>
          <t xml:space="preserve">
Este si se puede semaforiozar ya que si determina los policias y entre mas policias es mejor por los mil habitantes se entiende por que hay mayor seguiridad </t>
        </r>
      </text>
    </comment>
  </commentList>
</comments>
</file>

<file path=xl/sharedStrings.xml><?xml version="1.0" encoding="utf-8"?>
<sst xmlns="http://schemas.openxmlformats.org/spreadsheetml/2006/main" count="1357" uniqueCount="642">
  <si>
    <t xml:space="preserve">COMPARATIVO HISTORICO POR INDICADORES </t>
  </si>
  <si>
    <t>RESULTADOS</t>
  </si>
  <si>
    <t>RANGO HISTÓRICO</t>
  </si>
  <si>
    <t>#</t>
  </si>
  <si>
    <t>TEMA</t>
  </si>
  <si>
    <t>CLAVE</t>
  </si>
  <si>
    <t>DEFINICIÓN DEL INDICADOR</t>
  </si>
  <si>
    <t>UNIDAD DE MEDIDA DE RESULTADO</t>
  </si>
  <si>
    <t>INDICADOR</t>
  </si>
  <si>
    <t>TIPO</t>
  </si>
  <si>
    <t>DIMENSIÓN</t>
  </si>
  <si>
    <t>DEPENDENCIA RESPONSABLE</t>
  </si>
  <si>
    <t>SUB-RESPONSABLE</t>
  </si>
  <si>
    <t>FRECUENCIA DE MEDICIÓN</t>
  </si>
  <si>
    <t>2DO SEM 2013</t>
  </si>
  <si>
    <t>1ER SEM 2014</t>
  </si>
  <si>
    <t>2DO SEM 2014</t>
  </si>
  <si>
    <t>1ER SEM 2015</t>
  </si>
  <si>
    <t>2DO SEM 2015</t>
  </si>
  <si>
    <t>1ER SEM 2016</t>
  </si>
  <si>
    <t>2do SEM 2016</t>
  </si>
  <si>
    <t>1er SEM 2017</t>
  </si>
  <si>
    <t>MÍNIMO</t>
  </si>
  <si>
    <t>MÁXIMO</t>
  </si>
  <si>
    <t>Rango de Valor (Metas)
2do sem 2016</t>
  </si>
  <si>
    <t>RESULTADO 2do SEM 2016</t>
  </si>
  <si>
    <t>INTERPRETACIÓN DE RESULTADO</t>
  </si>
  <si>
    <t xml:space="preserve">OBSERVACIONES </t>
  </si>
  <si>
    <t>Administación /Operación</t>
  </si>
  <si>
    <t>1AO</t>
  </si>
  <si>
    <t>Medir el gasto administrativo en
relación con los ingresos propios.</t>
  </si>
  <si>
    <t>Porcentaje de gasto
administrativo</t>
  </si>
  <si>
    <t>Relación del gasto administrativo contra los ingresos propios</t>
  </si>
  <si>
    <t>Gestión</t>
  </si>
  <si>
    <t>Eficiencia</t>
  </si>
  <si>
    <t>TM</t>
  </si>
  <si>
    <t>Anual</t>
  </si>
  <si>
    <t>77.9% a 193.4%</t>
  </si>
  <si>
    <t xml:space="preserve">Indicador de eficiencia, entre menor resultado mas eficiente es el comportamiento del indicador </t>
  </si>
  <si>
    <t>2AO</t>
  </si>
  <si>
    <t>Medir la eficiencia en el gasto
administrativo con relación al gasto total.</t>
  </si>
  <si>
    <t>Porcentaje de gasto
administrativo.</t>
  </si>
  <si>
    <t>Tamaño de la administración</t>
  </si>
  <si>
    <t>Semestral</t>
  </si>
  <si>
    <t>45.3% a 75.1%</t>
  </si>
  <si>
    <t>Verde</t>
  </si>
  <si>
    <t>3AO</t>
  </si>
  <si>
    <t>Determinar el porcentaje del monto de compras que se realizan por caja chica.</t>
  </si>
  <si>
    <t>Porcentaje de monto de
compras por caja chica.</t>
  </si>
  <si>
    <t>Gasto discrecional por caja chica</t>
  </si>
  <si>
    <t>Eficacia</t>
  </si>
  <si>
    <t>OM</t>
  </si>
  <si>
    <t>0.89% a 6.99%</t>
  </si>
  <si>
    <t>ROJO</t>
  </si>
  <si>
    <t>Indicador de eficacia de expresion caso 1,Entre mayor resultado es mas eficiente, el cual se pondra en verde si el resultado es mayor al máximo historico</t>
  </si>
  <si>
    <t>4AO</t>
  </si>
  <si>
    <t>Medir la eficiencia del gasto en el
consumo de energía eléctrica en instalaciones municipales.</t>
  </si>
  <si>
    <t>Porcentaje que representa
el gasto en consumo eléctrico respecto a los ingresos propios.</t>
  </si>
  <si>
    <t>Gasto en consumo eléctrico en instalaciones municipales contra ingresos propios</t>
  </si>
  <si>
    <t>2.0% a 7.4%</t>
  </si>
  <si>
    <t>5AO</t>
  </si>
  <si>
    <t>Conocer la relación porcentual del
gasto en los conceptos contables 2600 y 2900 respecto al capítulo
2000 (materiales y suministros).</t>
  </si>
  <si>
    <t>Porcentaje gastado en
conceptos contables 2600 y 2900.</t>
  </si>
  <si>
    <t>Gasto en conceptos contables 2600 (Combustibles, lubricantes y aditivos) y 2900 (herramientas, refracciones y accesorios menores)  respecto al capítulo 2000 (materiales y suministros)</t>
  </si>
  <si>
    <t>49.2% a 63.2%</t>
  </si>
  <si>
    <t>Rojo</t>
  </si>
  <si>
    <t>6AO</t>
  </si>
  <si>
    <t>Conocer la relación porcentual del
gasto en el concepto contable 3500 respecto al capítulo 3000
(servicios generales).</t>
  </si>
  <si>
    <t>Porcentaje gastado en
concepto contable 3500.</t>
  </si>
  <si>
    <t>Gasto en concepto contable 3500 (Servicios de instalación, reparación, mantenimiento y coservación) respecto al capítulo 3000 (servicios generales)</t>
  </si>
  <si>
    <t>20.8% a 30.9%</t>
  </si>
  <si>
    <t>7AO</t>
  </si>
  <si>
    <t>Conocer la vigencia promedio de los reglamentos municipales.</t>
  </si>
  <si>
    <t>Años promedio de vigencia
de reglamentos municipales.</t>
  </si>
  <si>
    <t>Vigencia promedio de reglamentos municipales</t>
  </si>
  <si>
    <t>SA</t>
  </si>
  <si>
    <t>5 a 8.5</t>
  </si>
  <si>
    <t xml:space="preserve">Indicador de eficacia, entre mayor resultado mas eficaz es el comportamiento del indicador </t>
  </si>
  <si>
    <t>Agua y Drenaje</t>
  </si>
  <si>
    <t>1AD</t>
  </si>
  <si>
    <t>Identificar la distribución porcentual de la temporalidad en la entrega del servicio de agua potable.</t>
  </si>
  <si>
    <t xml:space="preserve"> Porcentaje de predios con la
temporalidad del servicio de agua potable correspondiente.</t>
  </si>
  <si>
    <t>Calidad en la provisión del servicio de agua potable</t>
  </si>
  <si>
    <t>Calidad</t>
  </si>
  <si>
    <t>EXTERNO</t>
  </si>
  <si>
    <t>JMAS</t>
  </si>
  <si>
    <t>ND</t>
  </si>
  <si>
    <t>15% bueno</t>
  </si>
  <si>
    <t>Bueno= 21%
Aceptable = 7%
Deficiente = 63%
Malo = 8%</t>
  </si>
  <si>
    <t>Bueno = 20% Aceptable = 7% Deficiente = 63% Malo = 10%</t>
  </si>
  <si>
    <t>Bueno = 32% a 80% Aceptable = 3% a 24% Deficiente = 9% a 39% Malo = 0.02% a 20%</t>
  </si>
  <si>
    <t>amarillo</t>
  </si>
  <si>
    <t>El resultado según el indicador lo posiciona en DEFICIENTE</t>
  </si>
  <si>
    <t>2AD</t>
  </si>
  <si>
    <t>Medir el costo de operación y mantenimiento por toma de la red de agua potable.</t>
  </si>
  <si>
    <t>Pesos por toma de agua.</t>
  </si>
  <si>
    <t xml:space="preserve">Costo  operación y mantenimiento a la red de agua potable por toma de la red de agua potable </t>
  </si>
  <si>
    <t>JMAS/JCAS</t>
  </si>
  <si>
    <t>N/D</t>
  </si>
  <si>
    <t>$476.71 a $897.56</t>
  </si>
  <si>
    <t>3AD</t>
  </si>
  <si>
    <t>Medir el costo de operación y
mantenimiento por toma de drenaje.</t>
  </si>
  <si>
    <t>Pesos por toma de drenaje.</t>
  </si>
  <si>
    <t>Costo  de la operación de la red de drenaje por toma de la red de drenaje</t>
  </si>
  <si>
    <t>$83.74 a $237.82</t>
  </si>
  <si>
    <t>4AD</t>
  </si>
  <si>
    <t>Clasificar el nivel de calidad del
agua tratada que se entrega a receptores, donde:
Buena = Cumple con tres de los tres puntos requeridos (CT3).
Aceptable = Cumple con dos de los tres puntos requeridos (CT2).
Deficiente = Cumple con un punto de los tres requeridos (CT1).
Mala = Cumple con 0 puntos requeridos.</t>
  </si>
  <si>
    <t xml:space="preserve">Puntos cumplidos (escala 0 a 3).
</t>
  </si>
  <si>
    <t>Calidad de agua tratada</t>
  </si>
  <si>
    <t>De 2 a 2.6 puntos</t>
  </si>
  <si>
    <t>Indicador de calidad, entre mas cerca este de cumplir todos los puntos solicitados mejor será el resultado</t>
  </si>
  <si>
    <t>5AD</t>
  </si>
  <si>
    <t>Medir el porcentaje de aguas residuales que reciben tratamiento.</t>
  </si>
  <si>
    <t>Porcentaje de aguas tratadas que reciben tratamiento.</t>
  </si>
  <si>
    <t>Porcentaje de aguas residuales que reciben tratamiento</t>
  </si>
  <si>
    <t>59% a 80.5%</t>
  </si>
  <si>
    <t>6AD</t>
  </si>
  <si>
    <t>Medir el nivel de cobertura de la red de drenaje en el territorio municipal.</t>
  </si>
  <si>
    <t>Porcentaje de cobertura</t>
  </si>
  <si>
    <t>Cobertura de la red de drenaje</t>
  </si>
  <si>
    <t>66.5% a 97.00%</t>
  </si>
  <si>
    <t>Alumbrado</t>
  </si>
  <si>
    <t>1AL</t>
  </si>
  <si>
    <t>Medir la eficiencia del gasto en
consumo de energía eléctrica en el alumbrado público</t>
  </si>
  <si>
    <t>Porcentaje que representa
el gasto en consumo eléctrico en alumbrado público respecto a los
ingresos propios.</t>
  </si>
  <si>
    <t>Gasto en consumo eléctrico en alumbrado público respecto a ingresos propios</t>
  </si>
  <si>
    <t>13.70% a 15.10%</t>
  </si>
  <si>
    <t>2AL</t>
  </si>
  <si>
    <t>Medir el costo de operación por
luminaria existente.</t>
  </si>
  <si>
    <t>Pesos por luminaria
operada.</t>
  </si>
  <si>
    <t>Eficiencia en la operación del alumbrado público</t>
  </si>
  <si>
    <t>DMU</t>
  </si>
  <si>
    <t>$804.26 a $1,033.00</t>
  </si>
  <si>
    <t>Amarillo</t>
  </si>
  <si>
    <t>3AL</t>
  </si>
  <si>
    <t>Medir el costo por mantenimiento por luminaria existente.</t>
  </si>
  <si>
    <t>Pesos por luminaria mantenida</t>
  </si>
  <si>
    <t>Eficiencia en el mantenimiento del alumbrado público</t>
  </si>
  <si>
    <t>$128.53 a $444.85</t>
  </si>
  <si>
    <t>4AL</t>
  </si>
  <si>
    <t>Medir el consumo promedio de
Kilovatio-Hora (KWH) por luminaria.</t>
  </si>
  <si>
    <t>Kilovatio-hora (KWH) por luminaria.</t>
  </si>
  <si>
    <t>Consumo promedio de kilovatio-hora (kwh) por luminaria</t>
  </si>
  <si>
    <t>626.22 a 1,444</t>
  </si>
  <si>
    <t>5AL</t>
  </si>
  <si>
    <t>Medir la cobertura del servicio de alumbrado público en calles y vialidades del municipio</t>
  </si>
  <si>
    <t>Porcentaje</t>
  </si>
  <si>
    <t xml:space="preserve">Cobertura del servicio de alumbrado público en vialidades del municipio </t>
  </si>
  <si>
    <t>0% a 100%</t>
  </si>
  <si>
    <t>Residuos Sólidos</t>
  </si>
  <si>
    <t>1RS</t>
  </si>
  <si>
    <t>Medir el porcentaje de cobertura del
servicio de residuos sólidos en el municipio.</t>
  </si>
  <si>
    <t>Porcentaje de cobertura.</t>
  </si>
  <si>
    <t>Cobertura de recolección de residuos sólidos Zona rural y Zona Urbana</t>
  </si>
  <si>
    <t>DSPM</t>
  </si>
  <si>
    <t>Z. Urbana 89% al 99%
Z. Rural 46% a 88%</t>
  </si>
  <si>
    <t>Zona urbana presenta cobertura del 82%     Verde
Zona Rural presenta cobertura del 39%  Rojo</t>
  </si>
  <si>
    <t>2RS</t>
  </si>
  <si>
    <t>Medir el costo promedio de residuos
sólidos en vivienda atendida</t>
  </si>
  <si>
    <t>Pesos por vivienda
atendida.</t>
  </si>
  <si>
    <t>Eficiencia en recolección de residuos sólidos</t>
  </si>
  <si>
    <t>$220.76 a $432.45</t>
  </si>
  <si>
    <t>3RS</t>
  </si>
  <si>
    <t>Clasificar la calidad de la
infraestructura y sitio del lugar donde se disponen los residuos
sólidos, donde según puntaje obtenido se clasifica como:
Bueno = Cumple con los 10 puntos requeridos.
Aceptable = Cumple con entre 9 y 7 puntos de los 10 requeridos.
Deficiente = Cumple con entre 5 y 6 puntos de los 10 requeridos.
Malo: Cumple con 4 o menos de los puntos de los 10 requeridos.</t>
  </si>
  <si>
    <t>Puntos cumplidos (escala 0
a 10).</t>
  </si>
  <si>
    <t>Calidad del sitio de la disposición final de los residuos sólidos</t>
  </si>
  <si>
    <t>4.4 a 9.9</t>
  </si>
  <si>
    <t>4RS</t>
  </si>
  <si>
    <t>Clasificar la calidad de la operación
de los sitios de disposición final de los residuos sólidos, donde
según puntaje obtenido se clasifica como:
Bueno = Cumple con los 4 puntos requeridos.
Aceptable = Cumple con 3 de los 4 puntos requeridos.
Deficiente = Cumple con 2 de los 4 puntos requeridos.
Malo= Cumple con 1 de los 4 puntos requeridos.</t>
  </si>
  <si>
    <t>Puntos cumplidos (escala 0
a 4)</t>
  </si>
  <si>
    <t>Calidad en la operación de los sitios de disposición final de los residuos sólidos</t>
  </si>
  <si>
    <t>2.7 a 4</t>
  </si>
  <si>
    <t>Ambientales</t>
  </si>
  <si>
    <t>1AM</t>
  </si>
  <si>
    <t>Determinar la relación de residuos
sólidos generados por habitante al año.</t>
  </si>
  <si>
    <t>Kilogramos de residuos
sólidos generados por habitante al año.</t>
  </si>
  <si>
    <t>Residuos sólidos generados por habitante</t>
  </si>
  <si>
    <t>DPyE</t>
  </si>
  <si>
    <t>286.9 a 337.9</t>
  </si>
  <si>
    <t xml:space="preserve">Este indicador es de carácter informativo, por tal motivo no se puede interpretar su resultado </t>
  </si>
  <si>
    <t>2AM</t>
  </si>
  <si>
    <t>Identificar el consumo promedio de
litros de agua al día por habitante.</t>
  </si>
  <si>
    <t>Litros de agua consumidos
por habitante al día.</t>
  </si>
  <si>
    <t>Consumo promedio de litros de agua por habitante al día</t>
  </si>
  <si>
    <t>138.1 a 262.7</t>
  </si>
  <si>
    <t>3AM</t>
  </si>
  <si>
    <t>Determinar el número de metros cuadrados de áreas verdes por habitante.</t>
  </si>
  <si>
    <t>Metros cuadrados de áreas verdes por habitante.</t>
  </si>
  <si>
    <t xml:space="preserve">Metros cuadrados áreas verdes municipales por habitante zona urbana </t>
  </si>
  <si>
    <t>IMPLAN</t>
  </si>
  <si>
    <t>1.62 a 8.3</t>
  </si>
  <si>
    <t>4AM</t>
  </si>
  <si>
    <t>Determinar el número de metros cuadrados de módulos de recreo existentes por habitante.</t>
  </si>
  <si>
    <t>Metros cuadrados de módulos de recreo por habitante.</t>
  </si>
  <si>
    <t xml:space="preserve">Metros cuadrados modulos de recreo municiaples por habitante </t>
  </si>
  <si>
    <t>1.3 a 3.5</t>
  </si>
  <si>
    <t>Movilidad y Vialidades</t>
  </si>
  <si>
    <t>1MV</t>
  </si>
  <si>
    <t>Determinar el número de vehículos automotores por habitante.</t>
  </si>
  <si>
    <t>Vehículos Automotores por habitante.</t>
  </si>
  <si>
    <t>Vehículos automotores por habitante</t>
  </si>
  <si>
    <t>SH</t>
  </si>
  <si>
    <t>0.36 a 0.53</t>
  </si>
  <si>
    <t>verde</t>
  </si>
  <si>
    <t>Definir si el rango debe ser mayor o menor para obtener la semaforización adecuada</t>
  </si>
  <si>
    <t>2MV</t>
  </si>
  <si>
    <t>Determinar la inversión realizada por
metro cuadrado de mantenimiento a vialidades asfaltadas.</t>
  </si>
  <si>
    <t>Pesos invertidos por metro
cuadrado en mantenimiento.</t>
  </si>
  <si>
    <t>Inversión promedio de mantenimiento de vialidades asfaltadas por m2</t>
  </si>
  <si>
    <t>DOP</t>
  </si>
  <si>
    <t>$1.00 a $4.94</t>
  </si>
  <si>
    <t>Indicador de eficiencia expresion de Caso 1: Entre mayor resultado es mas eficiente</t>
  </si>
  <si>
    <t>3MV</t>
  </si>
  <si>
    <t>Determinar la inversión realizada por metro cuadrado de mantenimiento a vialidades de concreto hidráulico.</t>
  </si>
  <si>
    <t>Pesos invertidos por metro cuadrado en mantenimiento.</t>
  </si>
  <si>
    <t>Inversión promedio de mantenimiento de vialidades de concreto hidráulico por m2</t>
  </si>
  <si>
    <t>$0.27 a $44.49</t>
  </si>
  <si>
    <t>Falta un dato de obras públicas, la dependencia no lo tenia disponible</t>
  </si>
  <si>
    <t>4MV</t>
  </si>
  <si>
    <t>Conocer el índice de infracciones aplicadas en el municipio con relación al parque vehicular</t>
  </si>
  <si>
    <t>Infracciones por vehículo automotor.</t>
  </si>
  <si>
    <t>Número de infracciones con respecto al parque vehicular en el municipio</t>
  </si>
  <si>
    <t>DVyT</t>
  </si>
  <si>
    <t>0.06 a 0.23</t>
  </si>
  <si>
    <t xml:space="preserve">PENDIENTE.- Debido a que no es posible determinar de manera unilateral por el área de evaluación </t>
  </si>
  <si>
    <t>5MV</t>
  </si>
  <si>
    <t>Determinar el número de accidentes viales por cada mil vehículos.</t>
  </si>
  <si>
    <t>Número de accidentes por cada mil vehículos.</t>
  </si>
  <si>
    <t>Accidentes viales por cada mil vehículos</t>
  </si>
  <si>
    <t>5.65 a 15.33</t>
  </si>
  <si>
    <t>Entre menos accidentes es mayor la calidad de conducción</t>
  </si>
  <si>
    <t>6MV</t>
  </si>
  <si>
    <t>Determinar el porcentaje de accidentes viales en los que esta involucrado el transporte urbano.</t>
  </si>
  <si>
    <t>Porcentaje de accidentes ocasionados por el transporte urbano.</t>
  </si>
  <si>
    <t>Porcentaje de accidentes viales donde esta involucrado el transporte urbano</t>
  </si>
  <si>
    <t>5.99% a 19.19%</t>
  </si>
  <si>
    <t xml:space="preserve">Es de eficacia, pero se entiende que entre menos accidentes es mejor </t>
  </si>
  <si>
    <t>7MV</t>
  </si>
  <si>
    <t>Determinar el costo promedio por accidente vial acontecido en el municipio.</t>
  </si>
  <si>
    <t>Costo Promedio por Accidente Vial.</t>
  </si>
  <si>
    <t>Costo estimado promedio por accidente vial</t>
  </si>
  <si>
    <t>$6,835 a $14,297</t>
  </si>
  <si>
    <t>rojo</t>
  </si>
  <si>
    <t xml:space="preserve">Por la naturaleza del indicador se interpreta de que entre menor sea el  resultado es mejor </t>
  </si>
  <si>
    <t>8MV</t>
  </si>
  <si>
    <t>Determinar la tasa de mortalidad en accidentes viales por cada cien mil habitantes.</t>
  </si>
  <si>
    <t>Tasa de mortalidad en accidentes viales por cada cien mil habitantes.</t>
  </si>
  <si>
    <t>Tasa de mortalidad en accidentes viales por cada 100 mil habitantes</t>
  </si>
  <si>
    <t>Estratégico</t>
  </si>
  <si>
    <t>2.2 a 5.98</t>
  </si>
  <si>
    <t>9MV</t>
  </si>
  <si>
    <t>Determinar el número de accidentes viales por cada 10 mil habitantes.</t>
  </si>
  <si>
    <t>Accidentes Viales por cada 10 mil habitantes.</t>
  </si>
  <si>
    <t>Accidentes viales por cada 10 mil habitantes</t>
  </si>
  <si>
    <t>35.17 a 80.19</t>
  </si>
  <si>
    <t>10MV</t>
  </si>
  <si>
    <t>Determinar el porcentaje de vías públicas sin ningún tipo de tratamiento básico para rodamiento de vehículos.</t>
  </si>
  <si>
    <t>Porcentaje de vialidades en zona habitada sin tratamiento básico.</t>
  </si>
  <si>
    <t>Calidad de la vialidad (vialidades sin tratamiento)</t>
  </si>
  <si>
    <t>DOPM/CUM</t>
  </si>
  <si>
    <t>10.8% a 31.2%</t>
  </si>
  <si>
    <t>Indicador de eficacia, Por naturaleza del indicador, entre menor sea el resultado mejor es la eficacia</t>
  </si>
  <si>
    <t>11MV</t>
  </si>
  <si>
    <t>Medir el gasto realizado en bacheo por m2.</t>
  </si>
  <si>
    <t>Pesos($) por metro cuadrado de bacheo.</t>
  </si>
  <si>
    <t>Gasto en bacheo por m2</t>
  </si>
  <si>
    <t>$161 a $325</t>
  </si>
  <si>
    <t>12MV</t>
  </si>
  <si>
    <t>Medir el porcentaje de cobertura de vialidades pavimentadas</t>
  </si>
  <si>
    <t>Porcentaje de vialidades pavimentadas en el municipio</t>
  </si>
  <si>
    <t>Cobertura de vialidades pavimentadas</t>
  </si>
  <si>
    <t>74.7% a 81.6%</t>
  </si>
  <si>
    <t>13MV</t>
  </si>
  <si>
    <t>Determinar el porcentaje de accidentes viales en los que esta involucrado el peatón y ciclista</t>
  </si>
  <si>
    <t>Porcentaje de accidentes viales donde está involucrado el peatón y ciclista respecto del total de accidentes viales</t>
  </si>
  <si>
    <t>0 a 4.7%</t>
  </si>
  <si>
    <t>14MV</t>
  </si>
  <si>
    <t xml:space="preserve">Identificar el nivel de inversión en movilidad alternativa comparado con el total de inversión en infraestructura.
</t>
  </si>
  <si>
    <t>Porcentaje de inversión en movilidad alternativa respecto del total de inversión en infraestructura</t>
  </si>
  <si>
    <t>Economía</t>
  </si>
  <si>
    <t>Por Definirse</t>
  </si>
  <si>
    <t>Entre mas inversión mejor resultado en el programa</t>
  </si>
  <si>
    <t>15MV</t>
  </si>
  <si>
    <t xml:space="preserve">Conocer el nivel de inversión en movilidad alternativa respecto del total de inversión en movilidad tradicional.
</t>
  </si>
  <si>
    <t>Porcentaje de inversión en movilidad alternativa respecto del total de inversión en movilidad tradicional</t>
  </si>
  <si>
    <t>16MV</t>
  </si>
  <si>
    <t xml:space="preserve"> Medir el número de kilómetros del sistema de transporte público colectivo existente en el municipio por cada cien mil habitantes.</t>
  </si>
  <si>
    <t>Número de kilómetros del sistema de transporte público colectivo existente en el municipio por cada cien mil habitantes.</t>
  </si>
  <si>
    <t>Kilómetros del sistema de transporte público colectivo por cada 100,000 habitantes</t>
  </si>
  <si>
    <t xml:space="preserve">Indicador de eficiencia, entre mayor resultado mas eficaz es el comportamiento del indicador </t>
  </si>
  <si>
    <t>17MV</t>
  </si>
  <si>
    <t>Medir el número de kilómetros de ciclovías existentes en el municipio por cada cien mil habitantes.</t>
  </si>
  <si>
    <t>Número de kilómetros de ciclovías existentes por cada cien mil habitantes</t>
  </si>
  <si>
    <t>Kilómetros de ciclovías por cada 100,000 habitantes</t>
  </si>
  <si>
    <t>Finanzas</t>
  </si>
  <si>
    <t>1FI</t>
  </si>
  <si>
    <t>Determinar la relación monetaria entre el ingreso propio del municipio respecto de su población total.</t>
  </si>
  <si>
    <t>Pesos de ingresos propios
por habitante.</t>
  </si>
  <si>
    <t>Ingresos propios por habitante</t>
  </si>
  <si>
    <t>$727 A $1,265</t>
  </si>
  <si>
    <t>2FI</t>
  </si>
  <si>
    <t>Determinar la relación monetaria
entre los ingresos totales del municipio respecto de su población
total.</t>
  </si>
  <si>
    <t>Pesos de ingresos totales
por habitante.</t>
  </si>
  <si>
    <t>Ingresos totales por habitante</t>
  </si>
  <si>
    <t>$2,661 a $3,753</t>
  </si>
  <si>
    <t>3FI</t>
  </si>
  <si>
    <t>Medir el grado de autonomía financiera.</t>
  </si>
  <si>
    <t>Porcentaje de autonomía
financiera.</t>
  </si>
  <si>
    <t>Autonomía financiera</t>
  </si>
  <si>
    <t>24.3% a 44.00%</t>
  </si>
  <si>
    <t>4FI</t>
  </si>
  <si>
    <t>Medir la eficacia en el cobro de
impuesto predial por monto o valor total de la factura.</t>
  </si>
  <si>
    <t>Porcentaje de eficacia de recuperación.</t>
  </si>
  <si>
    <t>Eficacia en el monto de recaudación del impuesto predial</t>
  </si>
  <si>
    <t>48.1% a 75.10%</t>
  </si>
  <si>
    <t>5FI</t>
  </si>
  <si>
    <t>Medir la eficacia en el cobro de impuesto predial según el cobro de cuentas de predial.</t>
  </si>
  <si>
    <t>Porcentaje de eficiencia en el cobro de cuentas de predial.</t>
  </si>
  <si>
    <t>Eficacia en el cobro de cuentas por impuesto predial</t>
  </si>
  <si>
    <t>45.80% a 72.20%</t>
  </si>
  <si>
    <t>6FI</t>
  </si>
  <si>
    <t>Medir el monto de activos líquidos remanentes al 30 de junio y al 31 de diciembre para enfrentar los pasivos de corto plazo.</t>
  </si>
  <si>
    <t>Porcentaje de cobertura de los pasivos a corto plazo</t>
  </si>
  <si>
    <t>Liquidez (a mitad o al cierre del año)</t>
  </si>
  <si>
    <t>98% a 740%</t>
  </si>
  <si>
    <t>7FI</t>
  </si>
  <si>
    <t>Medir la eficacia en la capacidad de presupuestar los ingresos municipales</t>
  </si>
  <si>
    <t>No aplica, es un índice de capacidad de escala 0 a 1, en donde 1 es el resultado ideal.</t>
  </si>
  <si>
    <t>Eficacia en ingresos fiscales</t>
  </si>
  <si>
    <t>0.97 a 1.32</t>
  </si>
  <si>
    <t>8FI</t>
  </si>
  <si>
    <t>Medir el porcentaje de compras licitadas respecto del monto total de compras.</t>
  </si>
  <si>
    <t>Porcentaje de compras licitadas</t>
  </si>
  <si>
    <t>Gasto sujeto a licitación</t>
  </si>
  <si>
    <t>19.6% a 40.5%</t>
  </si>
  <si>
    <t>VERDE</t>
  </si>
  <si>
    <t>9FI</t>
  </si>
  <si>
    <t>Medir el porcentaje de compras por
invitación directa respecto del monto total de compras</t>
  </si>
  <si>
    <t>Porcentaje de compras por invitación directa.</t>
  </si>
  <si>
    <t>Gasto sujeto a invitación directa</t>
  </si>
  <si>
    <t>10.6% a 36.6%</t>
  </si>
  <si>
    <t>Indicador de eficacia de exprecion caso 1,: Entre menor resultado es mejor calidad, el cual se pondra en verde si el resultado es menor al minimo historico</t>
  </si>
  <si>
    <t>10FI</t>
  </si>
  <si>
    <t>Medir el porcentaje de compras por adjudicación directa respecto del monto total de compras.</t>
  </si>
  <si>
    <t>Gasto sujeto a adjudicación directa</t>
  </si>
  <si>
    <t>32.2% a 61.9%</t>
  </si>
  <si>
    <t>Indicador de eficacia de expecion caso 1,: Entre menor resultado es mejor calidad, el cual se pondra en verde si el resultado es menor al minimo historico</t>
  </si>
  <si>
    <t>11FI</t>
  </si>
  <si>
    <t>Medir la eficacia de la recaudación de los ingresos propios respecto del valor de su factura.</t>
  </si>
  <si>
    <t>Porcentaje de ingresos propios municipales respecto del valor de su factura.</t>
  </si>
  <si>
    <t>Ingresos propios contra la base tributaria</t>
  </si>
  <si>
    <t>82% a 95.9%</t>
  </si>
  <si>
    <t>12FI</t>
  </si>
  <si>
    <t>Identificar el tamaño de la deuda del Ayuntamiento contrastada con los ingresos propios municipales.</t>
  </si>
  <si>
    <t>Veces el tamaño de la deuda respecto de los ingresos propios</t>
  </si>
  <si>
    <t>Deuda municipal respecto ingresos propios (Tamaño deuda)</t>
  </si>
  <si>
    <t>0.67 a 1.56</t>
  </si>
  <si>
    <t xml:space="preserve">Indicador de eficacia, entre menor resultado mas eficaz es el comportamiento del indicador </t>
  </si>
  <si>
    <t>13FI</t>
  </si>
  <si>
    <t>Identificar el porcentaje de los ingresos propios municipales recaudados vía Internet.</t>
  </si>
  <si>
    <t>Porcentaje de ingresos propios por Internet.</t>
  </si>
  <si>
    <t>Pagos del contribuyente por internet</t>
  </si>
  <si>
    <t>0.6% a 5.3%</t>
  </si>
  <si>
    <t>14FI</t>
  </si>
  <si>
    <t>Medir el grado de autonomía para cubrir el gasto corriente del gobierno municipal.</t>
  </si>
  <si>
    <t xml:space="preserve">Veces el tamaño de los recursos de libre disposición para cubrir el gasto corriente </t>
  </si>
  <si>
    <t xml:space="preserve">Ingreso propios y particiapaciones para curbrir gasto corriente </t>
  </si>
  <si>
    <t>0 a 1.20</t>
  </si>
  <si>
    <t>15FI</t>
  </si>
  <si>
    <t>Medir el tamaño porcentual del Ramo 33 ejercido comparado contra los ingresos totales.</t>
  </si>
  <si>
    <t>Porcentaje de recursos del Ramo 33 respecto a ingresos totales</t>
  </si>
  <si>
    <t>Tamaño del ramo 33 ejercido respecto a ingresos totales</t>
  </si>
  <si>
    <t>14.8% a 19.6%</t>
  </si>
  <si>
    <t>Se Mide el tamaño porcentual del Ramo33 ejercido comparado contra los ingresos totales</t>
  </si>
  <si>
    <t>16FI</t>
  </si>
  <si>
    <t>Medir el tamaño del FORTAMUN ejercido respecto a ingresos totales.</t>
  </si>
  <si>
    <t>Porcentaje de recursos del FOTAMUN respecto a ingresos totales.</t>
  </si>
  <si>
    <t>Tamaño del fondo de aportaciones para el fortalecimiento municipal (fortamun) ejercido respecto a ingresos totales</t>
  </si>
  <si>
    <t>13.5% a 15.3%</t>
  </si>
  <si>
    <t>Mediré tamaño del FORTAMUN ejercido respecto a ingresos totales.</t>
  </si>
  <si>
    <t>17FI</t>
  </si>
  <si>
    <t>Medir el tamaño del FISM ejercido respecto a los ingresos totales.</t>
  </si>
  <si>
    <t>Porcentaje de recursos del FISM respecto a ingresos totales</t>
  </si>
  <si>
    <t>Tamaño del fondo de aportación de infraestructura social municipal (fism) ejercido respecto a ingresos totales</t>
  </si>
  <si>
    <t>3.02% a 9.1%</t>
  </si>
  <si>
    <t>18FI</t>
  </si>
  <si>
    <t>Conocer el peso porcentual que representa el servicio de la deuda respecto de los ingresos más participaciones.</t>
  </si>
  <si>
    <t xml:space="preserve">Porcentaje que representa el servicio de la deuda (pago intereses más abono a capital) respecto los ingresos propios más participaciones </t>
  </si>
  <si>
    <t>0 a 3.3%</t>
  </si>
  <si>
    <t>19FI</t>
  </si>
  <si>
    <t>Identificar el tamaño de la deuda de corto plazo contrastada con los ingresos propios municipales y las participaciones que recibe del gobierno federal</t>
  </si>
  <si>
    <t>Veces el tamaño de la deuda de corto plazo respecto de los ingresos propios y participaciones.</t>
  </si>
  <si>
    <t>Deuda de corto plazo respecto ingresos propios y participaciones</t>
  </si>
  <si>
    <t>0 a 0.5</t>
  </si>
  <si>
    <t>Entre menor sea la deuda mejor sera el resultado del indicador</t>
  </si>
  <si>
    <t>20FI</t>
  </si>
  <si>
    <t>Medir el tamaño porcentual de las ADEFAS (Adeudos de Ejercicios Fiscales Anteriores) respecto a ingresos totales.</t>
  </si>
  <si>
    <t>Porcentaje.</t>
  </si>
  <si>
    <t>Porcentaje que representan las adefas respecto a los ingresos totales</t>
  </si>
  <si>
    <t>Seguridad Ciudadana</t>
  </si>
  <si>
    <t>1SC</t>
  </si>
  <si>
    <t>Determinar el número de policías
operativos por cada mil habitantes.</t>
  </si>
  <si>
    <t>Policías operativos por
cada mil habitantes.</t>
  </si>
  <si>
    <t>Policías operativos por cada mil habitantes</t>
  </si>
  <si>
    <t>1.0 a 1.6</t>
  </si>
  <si>
    <t>2SC</t>
  </si>
  <si>
    <t>Determinar el costo por habitante del Órgano de Seguridad Pública/Tránsito.</t>
  </si>
  <si>
    <t>Pesos de costo de operación por habitante.</t>
  </si>
  <si>
    <t>Costo de operación del órgano de seguridad pública/tránsito por habitante</t>
  </si>
  <si>
    <t>DSegPM</t>
  </si>
  <si>
    <t>$216 a $532</t>
  </si>
  <si>
    <t>3SC</t>
  </si>
  <si>
    <t>Determinar la inversión en programas de prevención por cada mil habitantes</t>
  </si>
  <si>
    <t>Pesos de inversión en programas de prevención por cada mil habitantes</t>
  </si>
  <si>
    <t>Inversión en programas de prevención por cada mil habitantes</t>
  </si>
  <si>
    <t>$2,155 a $34,478</t>
  </si>
  <si>
    <t>4SC</t>
  </si>
  <si>
    <t>Determinar el número de detenidos por cada mil habitantes.</t>
  </si>
  <si>
    <t>Detenidos por cada mil habitantes.</t>
  </si>
  <si>
    <t>Detenidos por cada mil habitantes</t>
  </si>
  <si>
    <t>6.6 a 20.1</t>
  </si>
  <si>
    <t>5SC</t>
  </si>
  <si>
    <t>Determinar del universo de detenidos, el porcentaje que corresponde por faltas administrativas.</t>
  </si>
  <si>
    <t>Porcentaje de detenidos por faltas administrativas.</t>
  </si>
  <si>
    <t>Porcentaje de detenidos por faltas administrativas</t>
  </si>
  <si>
    <t>79.4% a 89.%</t>
  </si>
  <si>
    <t>6SC</t>
  </si>
  <si>
    <t>Determinar del universo de detenidos, el porcentaje que fue remitido al ministerio público federal</t>
  </si>
  <si>
    <t>Porcentaje de remitidos al ministerio público federal.</t>
  </si>
  <si>
    <t>Porcentaje de remitidos al ministerio público federal del total de número de detenidos</t>
  </si>
  <si>
    <t>0.6% a 5.9%</t>
  </si>
  <si>
    <t>7SC</t>
  </si>
  <si>
    <t>Determinar del universo de detenidos, el porcentaje que fue remitido al ministerio público del fuero común.</t>
  </si>
  <si>
    <t>Porcentaje de remitidos al ministerio público del fuero común.</t>
  </si>
  <si>
    <t>Porcentaje de remitidos al ministerio público del fuero común del total número de detenidos</t>
  </si>
  <si>
    <t>10.3% a 17.1%</t>
  </si>
  <si>
    <t>8SC</t>
  </si>
  <si>
    <t>Conocer el porcentaje de quejas en contra del órgano de Seguridad Pública / Tránsito respecto del total de quejas contra el Ayuntamiento.</t>
  </si>
  <si>
    <t>Porcentaje de quejas contra el órgano de Seguridad Pública / Tránsito</t>
  </si>
  <si>
    <t>Porcentaje de quejas en contra del órgano de seguridad pública / tránsito respecto del total de quejas contra el ayuntamiento</t>
  </si>
  <si>
    <t>31% a 68%</t>
  </si>
  <si>
    <t>Es de eficacia, pero se entiende con que menos quejas es mejor el servicio</t>
  </si>
  <si>
    <t>9SC</t>
  </si>
  <si>
    <t>Conocer del total de quejas en contra del Órgano de Seguridad Pública/Tránsito, el porcentaje de quejas que si procedieron.</t>
  </si>
  <si>
    <t>Porcentaje de quejas que sí procedieron en contra del Órgano de Seguridad Pública/Tránsito.</t>
  </si>
  <si>
    <t>Porcentaje de quejas del órgano de seguridad pública/tránsito que sí procedieron con respecto al total de quejas presentadas</t>
  </si>
  <si>
    <t>19% a 49%</t>
  </si>
  <si>
    <t>10SC</t>
  </si>
  <si>
    <t>Conocer del total de quejas en contra de la Dirección de Policía, el porcentaje de quejas que si procedieron.</t>
  </si>
  <si>
    <t>Porcentaje de quejas que sí procedieron en contra del área de Policía.</t>
  </si>
  <si>
    <t>Porcentaje de quejas de la dirección de tránsito  que sí procedieron con respecto al total de quejas presentadas</t>
  </si>
  <si>
    <t>NA</t>
  </si>
  <si>
    <t>15% a 55%</t>
  </si>
  <si>
    <t>No hay registro de quejas de la policia vial de este semestre ni de el pasado, pero si hay del primer semestre de 2016</t>
  </si>
  <si>
    <t>11SC</t>
  </si>
  <si>
    <t>Conocer del total de quejas en contra de la Dirección de Policía ,el porcentaje de quejas que si procedieron.</t>
  </si>
  <si>
    <t>Porcentaje de quejas que si procedieron en contra del área de Policía.</t>
  </si>
  <si>
    <t>Porcentaje de quejas de la dirección de policía que sí procedieron con respecto al total de quejas presentadas</t>
  </si>
  <si>
    <t>18% a 47%</t>
  </si>
  <si>
    <t>12SC</t>
  </si>
  <si>
    <t>Conocer la permanencia laboral de los policías operativos en el Órgano de Seguridad Pública/Tránsito.</t>
  </si>
  <si>
    <t>Años promedio de permanencia laboral por policía operativo.</t>
  </si>
  <si>
    <t>Permanencia laboral de policías</t>
  </si>
  <si>
    <t>7 a 10</t>
  </si>
  <si>
    <t>AMARILLO</t>
  </si>
  <si>
    <t>13SC</t>
  </si>
  <si>
    <t>Conocer el número de solicitudes de servicio vía C4 a policía municipal por cada mil habitantes.</t>
  </si>
  <si>
    <t>Solicitudes de servicio vía C4 a policía municipal por cada mil habitantes</t>
  </si>
  <si>
    <t>Número solicitudes de servicio vía c4 a policía municipal por cada mil habitantes</t>
  </si>
  <si>
    <t>45.7 a 120.1</t>
  </si>
  <si>
    <t>14SC</t>
  </si>
  <si>
    <t>Conocer el porcentaje de solicitudes de servicio vía C4 a policía municipal relacionadas con delito.</t>
  </si>
  <si>
    <t>Porcentaje de solicitudes de servicio vía  C4 a policía municipal relacionadas con delito.</t>
  </si>
  <si>
    <t>Porcentaje de solicitudes de servicio vía c4 a policía municipal relacionadas con delito</t>
  </si>
  <si>
    <t>12.9% a 37%</t>
  </si>
  <si>
    <t>15SC</t>
  </si>
  <si>
    <t>Conocer la remuneración promedio por policía operativo.</t>
  </si>
  <si>
    <t>Pesos de nómina por policía operativo</t>
  </si>
  <si>
    <t>Remuneración promedio por policía operativo</t>
  </si>
  <si>
    <t>$197,889 a $231,563</t>
  </si>
  <si>
    <t xml:space="preserve">Entre mayor sea la remuneración mejor la calidad de los policías </t>
  </si>
  <si>
    <t>16SC</t>
  </si>
  <si>
    <t>Determinar el porcentaje de reincidencia existente entre personas detenidas por cualquier delito cometido.</t>
  </si>
  <si>
    <t>Porcentaje de reincidencia en personas detenidas por cualquier delito cometido</t>
  </si>
  <si>
    <t>0% a 11.6%</t>
  </si>
  <si>
    <t>17SC</t>
  </si>
  <si>
    <t>Determinar la tasa de homicidio por cada cien mil habitantes en el territorio municipal</t>
  </si>
  <si>
    <t>Tasa de homicidios por cada cien mil habitantes.</t>
  </si>
  <si>
    <t>Tasa de homicidio por cada 100 mil habitantes</t>
  </si>
  <si>
    <t>0 a 12.5</t>
  </si>
  <si>
    <t>18SC</t>
  </si>
  <si>
    <t>Conocer el porcentaje de solicitudes de servicio vía C4 a policía municipal relacionadas con violencia familiar y disputa vecinal.</t>
  </si>
  <si>
    <t>Porcentaje de solicitudes de servicio vía c4 a policía municipal relacionadas con violencia familiar y disputa vecinal</t>
  </si>
  <si>
    <t>0 a 20.6%</t>
  </si>
  <si>
    <t>19SC</t>
  </si>
  <si>
    <t>Determinar el número de bomberos por cada cien mil habitantes.</t>
  </si>
  <si>
    <t>Bomberos por cada cien mil habitantes.</t>
  </si>
  <si>
    <t>Número de Bomberos por cada 100,000 habitantes</t>
  </si>
  <si>
    <t>0 a 15.9</t>
  </si>
  <si>
    <t>20SC</t>
  </si>
  <si>
    <t>Identificar el número de incendios relacionados con muertes por cada cien mil habitantes.</t>
  </si>
  <si>
    <t>Número de incendios relacionados con muertes por cada cien mil habitantes</t>
  </si>
  <si>
    <t>Número de incendios relacionados con muertes por cada 100,000 habitantes</t>
  </si>
  <si>
    <t>Urbanidad y Planeación</t>
  </si>
  <si>
    <t>1UP</t>
  </si>
  <si>
    <t>Determinar el número de horas
requeridas para la realización del trámite de licencia para
negocios.</t>
  </si>
  <si>
    <t>Horas promedio por
trámite de licencia para negocio.</t>
  </si>
  <si>
    <t>Promedio de horas para la realización del trámite de licencia para negocios.</t>
  </si>
  <si>
    <t>DDUyE</t>
  </si>
  <si>
    <t xml:space="preserve">33 a 220 </t>
  </si>
  <si>
    <t>2UP</t>
  </si>
  <si>
    <t>Determinar el número de horas
requeridas para realizar el trámite de permiso de construcción de
una adición (residencial/comercial).</t>
  </si>
  <si>
    <t>Horas promedio por
trámite de permiso de construcción de una adición otorgado.</t>
  </si>
  <si>
    <t>Promedio de horas para la realización del trámite de permiso de construcción de una adición (residencial o comercial)</t>
  </si>
  <si>
    <t>42 a 173</t>
  </si>
  <si>
    <t>3UP</t>
  </si>
  <si>
    <t>Identificar la relación porcentual de inversión en planeación en el Ayuntamiento.</t>
  </si>
  <si>
    <t>Porcentaje de inversión en planeación respecto de los egresos totales</t>
  </si>
  <si>
    <t>Inversión en planeación</t>
  </si>
  <si>
    <t>TM/IMPLAN</t>
  </si>
  <si>
    <t>0.40% a 1.4%</t>
  </si>
  <si>
    <t>4UP</t>
  </si>
  <si>
    <t>Conocer el porcentaje de asentamientos humanos irregulares existentes en la zona urbana del municipio.</t>
  </si>
  <si>
    <t>Porcentaje de asentamientos humanos irregulares.</t>
  </si>
  <si>
    <t>Porcentaje de asentamientos humanos irregulares (zona urbana)</t>
  </si>
  <si>
    <t>7.6% a 12.7%</t>
  </si>
  <si>
    <t xml:space="preserve">Entre menor sea el resultado del porcentaje de asentamientos humanos irregulares es mejor </t>
  </si>
  <si>
    <t>5UP</t>
  </si>
  <si>
    <t>Identificar el nivel de inversión en infraestructura respecto los ingresos propios y por Ramo 28.</t>
  </si>
  <si>
    <t>Veces de inversión en infraestructura respecto a ingresos propios y Ramo 28.</t>
  </si>
  <si>
    <t>Nivel de inversión en infraestructura</t>
  </si>
  <si>
    <t>0.11 a 0.75</t>
  </si>
  <si>
    <t xml:space="preserve">Entre mas nivel de inversión mejor ejercido el recurso </t>
  </si>
  <si>
    <t>6UP</t>
  </si>
  <si>
    <t>Conocer el porcentaje de los recursos del Ramo 33 invertidos en infraestructura.</t>
  </si>
  <si>
    <t>Porcentaje de recursos del Ramo 33 invertidos en infraestructura.</t>
  </si>
  <si>
    <t>Ramo 33 invertido en infraestructura</t>
  </si>
  <si>
    <t>30% a 64%</t>
  </si>
  <si>
    <t>Recursos Humanos</t>
  </si>
  <si>
    <t>1RH</t>
  </si>
  <si>
    <t>Determinar el número de empleados municipales por cada mil habitantes.</t>
  </si>
  <si>
    <t xml:space="preserve"> Empleados municipales
por cada mil habitantes.</t>
  </si>
  <si>
    <t>Empleados municipales por cada mil habitantes</t>
  </si>
  <si>
    <t>5.5 a 8.4</t>
  </si>
  <si>
    <t>2RH</t>
  </si>
  <si>
    <t>Conocer la relación de horas de capacitación promedio brindadas a los empleados municipales
cuyo estatus es de base.</t>
  </si>
  <si>
    <t>Horas de capacitación por
empleado municipal de base.</t>
  </si>
  <si>
    <t>Capacitación a empleados de base</t>
  </si>
  <si>
    <t>0.9 a 11.1</t>
  </si>
  <si>
    <t>3RH</t>
  </si>
  <si>
    <t>Conocer la relación de horas de
capacitación promedio brindadas a los empleados municipales
cuyo estatus es de confianza.</t>
  </si>
  <si>
    <t>Horas de capacitación por
empleado municipal de confianza.</t>
  </si>
  <si>
    <t>Capacitación a empleados de confianza</t>
  </si>
  <si>
    <t>2.6 a 13.5</t>
  </si>
  <si>
    <t>Indicador de eficacia de expecion caso 1,Entre mayor resultado es mas eficiente, el cual se pondra en verde si el resultado es mayor al máximo historico</t>
  </si>
  <si>
    <t>4RH</t>
  </si>
  <si>
    <t>Conocer la permanencia laboral de los empleados municipales de base en el Ayuntamiento.</t>
  </si>
  <si>
    <t>Años promedio de
permanencia laboral por empleado de base.</t>
  </si>
  <si>
    <t>Permanencia laboral empleados de base</t>
  </si>
  <si>
    <t>11.6 a 16.6</t>
  </si>
  <si>
    <t>5RH</t>
  </si>
  <si>
    <t>Conocer la permanencia laboral de los empleados municipales de confianza clasificados en nivel
medio y bajo en el organigrama</t>
  </si>
  <si>
    <t>Años promedio de
permanencia laboral por empleado de confianza nivel medio y
bajo.</t>
  </si>
  <si>
    <t>Permanencia laboral empleados de confianza niveles medio y bajo</t>
  </si>
  <si>
    <t>4.1 a 6</t>
  </si>
  <si>
    <t xml:space="preserve">Se pone en verde ya que aunque al ser eficiencia se entiende de que mayor tiempo de permanecía mejor </t>
  </si>
  <si>
    <t>6RH</t>
  </si>
  <si>
    <t xml:space="preserve"> Conocer la permanencia laboral de los empleados municipales de confianza clasificados en el primer y segundo nivel jerárquico del organigrama.</t>
  </si>
  <si>
    <t>Años promedio de
permanencia laboral por empleado de confianza de primer y
segundo nivel.</t>
  </si>
  <si>
    <t>Permanencia laboral empleados de confianza primer y segundo nivel</t>
  </si>
  <si>
    <t>2.5 a 3.7</t>
  </si>
  <si>
    <t xml:space="preserve">Se pone en verde ya que aunque al ser eficacia se entiende de que mayor tiempo de permanecía mejor </t>
  </si>
  <si>
    <t>7RH</t>
  </si>
  <si>
    <t>Medir la eficiencia en el gasto en
nómina ejercido por el Ayuntamiento por cada empleado.</t>
  </si>
  <si>
    <t xml:space="preserve">Pesos ($) por empleado.
</t>
  </si>
  <si>
    <t>Gasto en nómina por empleado</t>
  </si>
  <si>
    <t>$68,689 a $88,866</t>
  </si>
  <si>
    <t>8RH</t>
  </si>
  <si>
    <t>Medir la relación porcentual del
costo de jubilados y pensionados con respecto al gasto en
nómina.</t>
  </si>
  <si>
    <t>Porcentaje del costo de
jubilados y pensionados respecto al gasto en nómina.</t>
  </si>
  <si>
    <t>Relación porcentual del costo de pensionados y jubilados contra gasto en nómina</t>
  </si>
  <si>
    <t>IMPE</t>
  </si>
  <si>
    <t>5.3% a 9%</t>
  </si>
  <si>
    <t>9RH</t>
  </si>
  <si>
    <t>Medir la eficiencia en el gasto en
nómina ejercido por el Ayuntamiento por cada empleado</t>
  </si>
  <si>
    <t>Porcentaje que representa
el gasto en nómina respecto a los ingresos propios.</t>
  </si>
  <si>
    <t>Gasto en nómina contra ingresos propios</t>
  </si>
  <si>
    <t>94.5% a 203%</t>
  </si>
  <si>
    <t>10RH</t>
  </si>
  <si>
    <t>Medir la relación de computadoras
por empleado administrativo y directivo.</t>
  </si>
  <si>
    <t>Computadoras por
empleado administrativo y directivo</t>
  </si>
  <si>
    <t>Computadoras por empleado administrativo y directivo</t>
  </si>
  <si>
    <t>68% a 81%</t>
  </si>
  <si>
    <t>Flota Vehicular</t>
  </si>
  <si>
    <t>1FV</t>
  </si>
  <si>
    <t>Determinar la relación de litros de
combustible gastados por el gobierno municipal respecto de su
población total.</t>
  </si>
  <si>
    <t>Litros de combustible
gastados por habitante</t>
  </si>
  <si>
    <t>Litros de combustible gastados por habitante</t>
  </si>
  <si>
    <t>2.8 a 6</t>
  </si>
  <si>
    <t>2FV</t>
  </si>
  <si>
    <t>Medir la eficiencia en el gasto en
mantenimiento por unidad recolectora de residuos sólidos del
municipio.</t>
  </si>
  <si>
    <t>Pesos en mantenimiento
por unidad recolectora de residuos sólidos.</t>
  </si>
  <si>
    <t>Gasto en mantenimiento por unidad recolectora de residuos sólidos propiedad del municipio</t>
  </si>
  <si>
    <t>$48,918 a $145,911</t>
  </si>
  <si>
    <t>3FV</t>
  </si>
  <si>
    <t>Medir la eficiencia en el gasto en
mantenimiento por vehículo automotor de policía del municipio.</t>
  </si>
  <si>
    <t>Pesos en mantenimiento
por vehículo automotor de policía.</t>
  </si>
  <si>
    <t>Gasto en mantenimiento por vehículo automotor de policía propiedad del municipio</t>
  </si>
  <si>
    <t>$13,229 a $30,129</t>
  </si>
  <si>
    <t>4FV</t>
  </si>
  <si>
    <t>Conocer la antigüedad promedio de
los vehículos automotores propiedad del municipio</t>
  </si>
  <si>
    <t>Años de antigüedad por
vehículo automotor propiedad del municipio.</t>
  </si>
  <si>
    <t>Antigüedad de vehículos automotores propiedad del municipio</t>
  </si>
  <si>
    <t>5.7 a 7.3</t>
  </si>
  <si>
    <t xml:space="preserve">Este indicador mide la calidad de los autos del municipio, por el cual se entiende que entere mas viejos menos calidad </t>
  </si>
  <si>
    <t>5FV</t>
  </si>
  <si>
    <t>Conocer la antigüedad promedio de
los vehículos automotores de policía propiedad del municipio.</t>
  </si>
  <si>
    <t>Antigüedad de vehículos automotores de policía propiedad del municipio</t>
  </si>
  <si>
    <t>3.1 a 5.8</t>
  </si>
  <si>
    <t>6FV</t>
  </si>
  <si>
    <t>Determinar la relación de litros de
combustible gastados por vehículo automotor de policía del
municipio.</t>
  </si>
  <si>
    <t>Litros por vehículo
automotor de policía del municipio.</t>
  </si>
  <si>
    <t>Litros de combustible gastados por vehículo automotor de policía propiedad del municipio</t>
  </si>
  <si>
    <t>2,550 a 6,552</t>
  </si>
  <si>
    <t>7FV</t>
  </si>
  <si>
    <t>Determinar la relación de litros de
combustible gastados por unidad recolectora de residuos sólidos
del municipio</t>
  </si>
  <si>
    <t>Litros por vehículo unidad
recolectora de residuos sólidos del municipio.</t>
  </si>
  <si>
    <t>Litros de combustible gastados por unidad recolectora de residuos sólidos propiedad del municipio</t>
  </si>
  <si>
    <t>7,962 a 12,077</t>
  </si>
  <si>
    <t>8FV</t>
  </si>
  <si>
    <t>Medir el costo promedio por
accidente vial en donde esté involucrado un vehículo propiedad o
bajo responsabilidad del gobierno municipal.</t>
  </si>
  <si>
    <t>Costo promedio por
accidente vial de vehículo municipal.</t>
  </si>
  <si>
    <t>Costo promedio por accidente vial en donde esté involucrado un vehículo del municipio</t>
  </si>
  <si>
    <t>$3,680 a $13,953</t>
  </si>
  <si>
    <t>9FV</t>
  </si>
  <si>
    <t>Conocer el gasto promedio en
mantenimiento por vehículo automotor propiedad del municipio</t>
  </si>
  <si>
    <t>Pesos por vehículo
automotor propiedad del municipio.</t>
  </si>
  <si>
    <t>Gasto en mantenimiento por vehículo automotor propiedad del municipio</t>
  </si>
  <si>
    <t>$21,138 a $37,832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</si>
  <si>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El rango histórico es definido con resultados promedios obtenidos desde el año de creación del indicador.</t>
    </r>
  </si>
  <si>
    <t>Nota Los indicadores los cuales todo esta en amarrillo son dados de baja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</si>
  <si>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>Los nuevos indicadores tiene como clave #N y comio Eje Nuevo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</si>
</sst>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0.0%"/>
    <numFmt numFmtId="166" formatCode="0.0"/>
    <numFmt numFmtId="167" formatCode="#,##0.0"/>
    <numFmt numFmtId="168" formatCode="#,##0.000"/>
    <numFmt numFmtId="169" formatCode="[$$-80A]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0"/>
      <name val="Arial"/>
      <family val="2"/>
    </font>
    <font>
      <sz val="22"/>
      <name val="Calibri"/>
      <family val="2"/>
      <scheme val="minor"/>
    </font>
    <font>
      <sz val="26"/>
      <name val="Calibri"/>
      <family val="2"/>
      <scheme val="minor"/>
    </font>
    <font>
      <b/>
      <sz val="26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2"/>
      <color indexed="81"/>
      <name val="Tahoma"/>
      <family val="2"/>
    </font>
    <font>
      <b/>
      <sz val="2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7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64" fontId="9" fillId="3" borderId="12" xfId="3" applyNumberFormat="1" applyFont="1" applyFill="1" applyBorder="1" applyAlignment="1">
      <alignment horizontal="center" vertical="center" wrapText="1"/>
    </xf>
    <xf numFmtId="2" fontId="9" fillId="3" borderId="12" xfId="3" applyNumberFormat="1" applyFont="1" applyFill="1" applyBorder="1" applyAlignment="1">
      <alignment horizontal="center" vertical="center" wrapText="1"/>
    </xf>
    <xf numFmtId="2" fontId="9" fillId="3" borderId="12" xfId="4" applyNumberFormat="1" applyFont="1" applyFill="1" applyBorder="1" applyAlignment="1">
      <alignment horizontal="center" vertical="center" wrapText="1"/>
    </xf>
    <xf numFmtId="4" fontId="10" fillId="3" borderId="12" xfId="2" applyNumberFormat="1" applyFont="1" applyFill="1" applyBorder="1" applyAlignment="1">
      <alignment horizontal="center" vertical="center" wrapText="1"/>
    </xf>
    <xf numFmtId="9" fontId="10" fillId="3" borderId="12" xfId="2" applyFont="1" applyFill="1" applyBorder="1" applyAlignment="1">
      <alignment horizontal="center" vertical="center" wrapText="1"/>
    </xf>
    <xf numFmtId="9" fontId="11" fillId="3" borderId="12" xfId="2" applyFont="1" applyFill="1" applyBorder="1" applyAlignment="1">
      <alignment horizontal="center" vertical="center" wrapText="1"/>
    </xf>
    <xf numFmtId="1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12" fillId="0" borderId="0" xfId="0" applyFont="1"/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2" fontId="9" fillId="0" borderId="15" xfId="3" applyNumberFormat="1" applyFont="1" applyBorder="1" applyAlignment="1">
      <alignment horizontal="center" vertical="center" wrapText="1"/>
    </xf>
    <xf numFmtId="2" fontId="9" fillId="0" borderId="15" xfId="4" applyNumberFormat="1" applyFont="1" applyBorder="1" applyAlignment="1">
      <alignment horizontal="center" vertical="center" wrapText="1"/>
    </xf>
    <xf numFmtId="4" fontId="13" fillId="0" borderId="15" xfId="2" applyNumberFormat="1" applyFont="1" applyBorder="1" applyAlignment="1">
      <alignment horizontal="center" vertical="center"/>
    </xf>
    <xf numFmtId="9" fontId="13" fillId="0" borderId="15" xfId="2" applyFont="1" applyBorder="1" applyAlignment="1">
      <alignment horizontal="center" vertical="center"/>
    </xf>
    <xf numFmtId="9" fontId="14" fillId="0" borderId="15" xfId="2" applyFont="1" applyBorder="1" applyAlignment="1">
      <alignment horizontal="center" vertical="center"/>
    </xf>
    <xf numFmtId="10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4" fontId="10" fillId="0" borderId="15" xfId="2" applyNumberFormat="1" applyFont="1" applyBorder="1" applyAlignment="1">
      <alignment horizontal="center" vertical="center" wrapText="1"/>
    </xf>
    <xf numFmtId="9" fontId="10" fillId="0" borderId="15" xfId="2" applyFont="1" applyBorder="1" applyAlignment="1">
      <alignment horizontal="center" vertical="center" wrapText="1"/>
    </xf>
    <xf numFmtId="165" fontId="10" fillId="0" borderId="15" xfId="2" applyNumberFormat="1" applyFont="1" applyBorder="1" applyAlignment="1">
      <alignment horizontal="center" vertical="center" wrapText="1"/>
    </xf>
    <xf numFmtId="164" fontId="9" fillId="3" borderId="15" xfId="3" applyNumberFormat="1" applyFont="1" applyFill="1" applyBorder="1" applyAlignment="1">
      <alignment horizontal="center" vertical="center" wrapText="1"/>
    </xf>
    <xf numFmtId="4" fontId="9" fillId="3" borderId="15" xfId="3" applyNumberFormat="1" applyFont="1" applyFill="1" applyBorder="1" applyAlignment="1">
      <alignment horizontal="center" vertical="center" wrapText="1"/>
    </xf>
    <xf numFmtId="4" fontId="9" fillId="3" borderId="15" xfId="4" applyNumberFormat="1" applyFont="1" applyFill="1" applyBorder="1" applyAlignment="1">
      <alignment horizontal="center" vertical="center" wrapText="1"/>
    </xf>
    <xf numFmtId="4" fontId="10" fillId="3" borderId="15" xfId="2" applyNumberFormat="1" applyFont="1" applyFill="1" applyBorder="1" applyAlignment="1">
      <alignment horizontal="center" vertical="center" wrapText="1"/>
    </xf>
    <xf numFmtId="9" fontId="10" fillId="3" borderId="15" xfId="2" applyFont="1" applyFill="1" applyBorder="1" applyAlignment="1">
      <alignment horizontal="center" vertical="center" wrapText="1"/>
    </xf>
    <xf numFmtId="9" fontId="11" fillId="3" borderId="15" xfId="2" applyFont="1" applyFill="1" applyBorder="1" applyAlignment="1">
      <alignment horizontal="center" vertical="center" wrapText="1"/>
    </xf>
    <xf numFmtId="4" fontId="9" fillId="0" borderId="15" xfId="3" applyNumberFormat="1" applyFont="1" applyFill="1" applyBorder="1" applyAlignment="1">
      <alignment horizontal="center" vertical="center" wrapText="1"/>
    </xf>
    <xf numFmtId="4" fontId="9" fillId="0" borderId="15" xfId="4" applyNumberFormat="1" applyFont="1" applyFill="1" applyBorder="1" applyAlignment="1">
      <alignment horizontal="center" vertical="center" wrapText="1"/>
    </xf>
    <xf numFmtId="4" fontId="10" fillId="0" borderId="15" xfId="2" applyNumberFormat="1" applyFont="1" applyFill="1" applyBorder="1" applyAlignment="1">
      <alignment horizontal="center" vertical="center" wrapText="1"/>
    </xf>
    <xf numFmtId="9" fontId="10" fillId="0" borderId="15" xfId="2" applyFont="1" applyFill="1" applyBorder="1" applyAlignment="1">
      <alignment horizontal="center" vertical="center" wrapText="1"/>
    </xf>
    <xf numFmtId="9" fontId="11" fillId="0" borderId="15" xfId="2" applyFont="1" applyFill="1" applyBorder="1" applyAlignment="1">
      <alignment horizontal="center" vertical="center" wrapText="1"/>
    </xf>
    <xf numFmtId="165" fontId="11" fillId="0" borderId="15" xfId="2" applyNumberFormat="1" applyFont="1" applyFill="1" applyBorder="1" applyAlignment="1">
      <alignment horizontal="center" vertical="center" wrapText="1"/>
    </xf>
    <xf numFmtId="166" fontId="9" fillId="3" borderId="15" xfId="3" applyNumberFormat="1" applyFont="1" applyFill="1" applyBorder="1" applyAlignment="1">
      <alignment horizontal="center" vertical="center" wrapText="1"/>
    </xf>
    <xf numFmtId="167" fontId="9" fillId="3" borderId="15" xfId="4" applyNumberFormat="1" applyFont="1" applyFill="1" applyBorder="1" applyAlignment="1">
      <alignment horizontal="center" vertical="center" wrapText="1"/>
    </xf>
    <xf numFmtId="166" fontId="9" fillId="3" borderId="15" xfId="4" applyNumberFormat="1" applyFont="1" applyFill="1" applyBorder="1" applyAlignment="1">
      <alignment horizontal="center" vertical="center" wrapText="1"/>
    </xf>
    <xf numFmtId="4" fontId="10" fillId="3" borderId="15" xfId="4" applyNumberFormat="1" applyFont="1" applyFill="1" applyBorder="1" applyAlignment="1">
      <alignment horizontal="center" vertical="center" wrapText="1"/>
    </xf>
    <xf numFmtId="4" fontId="11" fillId="3" borderId="15" xfId="4" applyNumberFormat="1" applyFont="1" applyFill="1" applyBorder="1" applyAlignment="1">
      <alignment horizontal="center" vertical="center" wrapText="1"/>
    </xf>
    <xf numFmtId="0" fontId="12" fillId="0" borderId="0" xfId="0" applyFont="1" applyAlignment="1"/>
    <xf numFmtId="4" fontId="13" fillId="0" borderId="15" xfId="0" applyNumberFormat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9" fontId="6" fillId="0" borderId="15" xfId="0" applyNumberFormat="1" applyFont="1" applyBorder="1" applyAlignment="1">
      <alignment horizontal="center" vertical="center"/>
    </xf>
    <xf numFmtId="164" fontId="9" fillId="0" borderId="15" xfId="3" applyNumberFormat="1" applyFont="1" applyFill="1" applyBorder="1" applyAlignment="1">
      <alignment horizontal="center" vertical="center" wrapText="1"/>
    </xf>
    <xf numFmtId="164" fontId="9" fillId="0" borderId="15" xfId="4" applyNumberFormat="1" applyFont="1" applyFill="1" applyBorder="1" applyAlignment="1">
      <alignment horizontal="center" vertical="center" wrapText="1"/>
    </xf>
    <xf numFmtId="4" fontId="10" fillId="0" borderId="15" xfId="4" applyNumberFormat="1" applyFont="1" applyFill="1" applyBorder="1" applyAlignment="1">
      <alignment horizontal="center" vertical="center" wrapText="1"/>
    </xf>
    <xf numFmtId="4" fontId="11" fillId="0" borderId="15" xfId="4" applyNumberFormat="1" applyFont="1" applyFill="1" applyBorder="1" applyAlignment="1">
      <alignment horizontal="center" vertical="center" wrapText="1"/>
    </xf>
    <xf numFmtId="8" fontId="6" fillId="0" borderId="15" xfId="0" applyNumberFormat="1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1" fontId="9" fillId="0" borderId="15" xfId="3" applyNumberFormat="1" applyFont="1" applyFill="1" applyBorder="1" applyAlignment="1">
      <alignment horizontal="center" vertical="center" wrapText="1"/>
    </xf>
    <xf numFmtId="1" fontId="9" fillId="0" borderId="15" xfId="4" applyNumberFormat="1" applyFont="1" applyFill="1" applyBorder="1" applyAlignment="1">
      <alignment horizontal="center" vertical="center" wrapText="1"/>
    </xf>
    <xf numFmtId="0" fontId="13" fillId="0" borderId="15" xfId="0" applyNumberFormat="1" applyFont="1" applyFill="1" applyBorder="1" applyAlignment="1">
      <alignment horizontal="center" vertical="center"/>
    </xf>
    <xf numFmtId="0" fontId="14" fillId="0" borderId="15" xfId="0" applyNumberFormat="1" applyFont="1" applyFill="1" applyBorder="1" applyAlignment="1">
      <alignment horizontal="center" vertical="center"/>
    </xf>
    <xf numFmtId="18" fontId="6" fillId="0" borderId="15" xfId="0" applyNumberFormat="1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164" fontId="9" fillId="3" borderId="15" xfId="4" applyNumberFormat="1" applyFont="1" applyFill="1" applyBorder="1" applyAlignment="1">
      <alignment horizontal="center" vertical="center" wrapText="1"/>
    </xf>
    <xf numFmtId="164" fontId="9" fillId="0" borderId="15" xfId="3" applyNumberFormat="1" applyFont="1" applyBorder="1" applyAlignment="1">
      <alignment horizontal="center" vertical="center" wrapText="1"/>
    </xf>
    <xf numFmtId="164" fontId="9" fillId="0" borderId="15" xfId="4" applyNumberFormat="1" applyFont="1" applyBorder="1" applyAlignment="1">
      <alignment horizontal="center" vertical="center" wrapText="1"/>
    </xf>
    <xf numFmtId="4" fontId="10" fillId="0" borderId="15" xfId="4" applyNumberFormat="1" applyFont="1" applyBorder="1" applyAlignment="1">
      <alignment horizontal="center" vertical="center" wrapText="1"/>
    </xf>
    <xf numFmtId="164" fontId="10" fillId="0" borderId="15" xfId="1" applyNumberFormat="1" applyFont="1" applyBorder="1" applyAlignment="1">
      <alignment horizontal="center" vertical="center" wrapText="1"/>
    </xf>
    <xf numFmtId="4" fontId="11" fillId="0" borderId="15" xfId="4" applyNumberFormat="1" applyFont="1" applyBorder="1" applyAlignment="1">
      <alignment horizontal="center" vertical="center" wrapText="1"/>
    </xf>
    <xf numFmtId="3" fontId="9" fillId="3" borderId="15" xfId="3" applyNumberFormat="1" applyFont="1" applyFill="1" applyBorder="1" applyAlignment="1">
      <alignment horizontal="center" vertical="center" wrapText="1"/>
    </xf>
    <xf numFmtId="3" fontId="9" fillId="3" borderId="15" xfId="4" applyNumberFormat="1" applyFont="1" applyFill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10" fontId="6" fillId="0" borderId="15" xfId="0" applyNumberFormat="1" applyFont="1" applyFill="1" applyBorder="1" applyAlignment="1">
      <alignment horizontal="center" vertical="center"/>
    </xf>
    <xf numFmtId="4" fontId="13" fillId="0" borderId="15" xfId="0" applyNumberFormat="1" applyFont="1" applyFill="1" applyBorder="1" applyAlignment="1">
      <alignment horizontal="center" vertical="center"/>
    </xf>
    <xf numFmtId="165" fontId="13" fillId="0" borderId="15" xfId="2" applyNumberFormat="1" applyFont="1" applyFill="1" applyBorder="1" applyAlignment="1">
      <alignment horizontal="center" vertical="center"/>
    </xf>
    <xf numFmtId="9" fontId="13" fillId="0" borderId="15" xfId="2" applyFont="1" applyFill="1" applyBorder="1" applyAlignment="1">
      <alignment horizontal="center" vertical="center"/>
    </xf>
    <xf numFmtId="9" fontId="14" fillId="0" borderId="15" xfId="2" applyFont="1" applyFill="1" applyBorder="1" applyAlignment="1">
      <alignment horizontal="center" vertical="center"/>
    </xf>
    <xf numFmtId="164" fontId="10" fillId="0" borderId="15" xfId="4" applyNumberFormat="1" applyFont="1" applyFill="1" applyBorder="1" applyAlignment="1">
      <alignment horizontal="center" vertical="center" wrapText="1"/>
    </xf>
    <xf numFmtId="1" fontId="9" fillId="0" borderId="15" xfId="3" applyNumberFormat="1" applyFont="1" applyBorder="1" applyAlignment="1">
      <alignment horizontal="center" vertical="center" wrapText="1"/>
    </xf>
    <xf numFmtId="1" fontId="9" fillId="0" borderId="15" xfId="4" applyNumberFormat="1" applyFont="1" applyBorder="1" applyAlignment="1">
      <alignment horizontal="center" vertical="center" wrapText="1"/>
    </xf>
    <xf numFmtId="0" fontId="10" fillId="0" borderId="15" xfId="4" applyNumberFormat="1" applyFont="1" applyFill="1" applyBorder="1" applyAlignment="1">
      <alignment horizontal="center" vertical="center" wrapText="1"/>
    </xf>
    <xf numFmtId="0" fontId="11" fillId="0" borderId="15" xfId="4" applyNumberFormat="1" applyFont="1" applyFill="1" applyBorder="1" applyAlignment="1">
      <alignment horizontal="center" vertical="center" wrapText="1"/>
    </xf>
    <xf numFmtId="2" fontId="9" fillId="3" borderId="15" xfId="5" applyNumberFormat="1" applyFont="1" applyFill="1" applyBorder="1" applyAlignment="1">
      <alignment horizontal="center" vertical="center" wrapText="1"/>
    </xf>
    <xf numFmtId="2" fontId="9" fillId="3" borderId="15" xfId="3" applyNumberFormat="1" applyFont="1" applyFill="1" applyBorder="1" applyAlignment="1">
      <alignment horizontal="center" vertical="center" wrapText="1"/>
    </xf>
    <xf numFmtId="2" fontId="9" fillId="3" borderId="15" xfId="4" applyNumberFormat="1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9" fillId="0" borderId="15" xfId="3" applyNumberFormat="1" applyFont="1" applyFill="1" applyBorder="1" applyAlignment="1">
      <alignment horizontal="center" vertical="center" wrapText="1"/>
    </xf>
    <xf numFmtId="2" fontId="9" fillId="0" borderId="15" xfId="4" applyNumberFormat="1" applyFont="1" applyFill="1" applyBorder="1" applyAlignment="1">
      <alignment horizontal="center" vertical="center" wrapText="1"/>
    </xf>
    <xf numFmtId="168" fontId="11" fillId="0" borderId="15" xfId="4" applyNumberFormat="1" applyFont="1" applyFill="1" applyBorder="1" applyAlignment="1">
      <alignment horizontal="center" vertical="center" wrapText="1"/>
    </xf>
    <xf numFmtId="164" fontId="10" fillId="0" borderId="15" xfId="4" applyNumberFormat="1" applyFont="1" applyBorder="1" applyAlignment="1">
      <alignment horizontal="center" vertical="center" wrapText="1"/>
    </xf>
    <xf numFmtId="0" fontId="9" fillId="0" borderId="15" xfId="4" applyNumberFormat="1" applyFont="1" applyBorder="1" applyAlignment="1">
      <alignment horizontal="center" vertical="center" wrapText="1"/>
    </xf>
    <xf numFmtId="169" fontId="9" fillId="0" borderId="15" xfId="3" applyNumberFormat="1" applyFont="1" applyBorder="1" applyAlignment="1">
      <alignment horizontal="center" vertical="center" wrapText="1"/>
    </xf>
    <xf numFmtId="169" fontId="9" fillId="0" borderId="15" xfId="4" applyNumberFormat="1" applyFont="1" applyBorder="1" applyAlignment="1">
      <alignment horizontal="center" vertical="center" wrapText="1"/>
    </xf>
    <xf numFmtId="2" fontId="9" fillId="3" borderId="15" xfId="3" applyNumberFormat="1" applyFont="1" applyFill="1" applyBorder="1" applyAlignment="1">
      <alignment horizontal="center" vertical="center"/>
    </xf>
    <xf numFmtId="2" fontId="9" fillId="3" borderId="15" xfId="4" applyNumberFormat="1" applyFont="1" applyFill="1" applyBorder="1" applyAlignment="1">
      <alignment horizontal="center" vertical="center"/>
    </xf>
    <xf numFmtId="4" fontId="10" fillId="3" borderId="15" xfId="4" applyNumberFormat="1" applyFont="1" applyFill="1" applyBorder="1" applyAlignment="1">
      <alignment horizontal="center" vertical="center"/>
    </xf>
    <xf numFmtId="9" fontId="10" fillId="3" borderId="15" xfId="2" applyFont="1" applyFill="1" applyBorder="1" applyAlignment="1">
      <alignment horizontal="center" vertical="center"/>
    </xf>
    <xf numFmtId="9" fontId="11" fillId="3" borderId="15" xfId="2" applyFont="1" applyFill="1" applyBorder="1" applyAlignment="1">
      <alignment horizontal="center" vertical="center"/>
    </xf>
    <xf numFmtId="165" fontId="10" fillId="0" borderId="15" xfId="2" applyNumberFormat="1" applyFont="1" applyFill="1" applyBorder="1" applyAlignment="1">
      <alignment horizontal="center" vertical="center" wrapText="1"/>
    </xf>
    <xf numFmtId="0" fontId="10" fillId="3" borderId="15" xfId="3" applyNumberFormat="1" applyFont="1" applyFill="1" applyBorder="1" applyAlignment="1">
      <alignment horizontal="center" vertical="center" wrapText="1"/>
    </xf>
    <xf numFmtId="0" fontId="11" fillId="3" borderId="15" xfId="3" applyNumberFormat="1" applyFont="1" applyFill="1" applyBorder="1" applyAlignment="1">
      <alignment horizontal="center" vertical="center" wrapText="1"/>
    </xf>
    <xf numFmtId="164" fontId="9" fillId="3" borderId="15" xfId="5" applyNumberFormat="1" applyFont="1" applyFill="1" applyBorder="1" applyAlignment="1">
      <alignment horizontal="center" vertical="center" wrapText="1"/>
    </xf>
    <xf numFmtId="4" fontId="9" fillId="0" borderId="15" xfId="3" applyNumberFormat="1" applyFont="1" applyBorder="1" applyAlignment="1">
      <alignment horizontal="center" vertical="center" wrapText="1"/>
    </xf>
    <xf numFmtId="4" fontId="9" fillId="0" borderId="15" xfId="4" applyNumberFormat="1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wrapText="1"/>
    </xf>
    <xf numFmtId="10" fontId="10" fillId="0" borderId="15" xfId="2" applyNumberFormat="1" applyFont="1" applyBorder="1" applyAlignment="1">
      <alignment horizontal="center" vertical="center" wrapText="1"/>
    </xf>
    <xf numFmtId="4" fontId="9" fillId="0" borderId="15" xfId="3" applyNumberFormat="1" applyFont="1" applyFill="1" applyBorder="1" applyAlignment="1">
      <alignment horizontal="center" vertical="center"/>
    </xf>
    <xf numFmtId="4" fontId="9" fillId="0" borderId="15" xfId="4" applyNumberFormat="1" applyFont="1" applyFill="1" applyBorder="1" applyAlignment="1">
      <alignment horizontal="center" vertical="center"/>
    </xf>
    <xf numFmtId="4" fontId="10" fillId="0" borderId="15" xfId="4" applyNumberFormat="1" applyFont="1" applyFill="1" applyBorder="1" applyAlignment="1">
      <alignment horizontal="center" vertical="center"/>
    </xf>
    <xf numFmtId="4" fontId="11" fillId="0" borderId="15" xfId="4" applyNumberFormat="1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10" fontId="10" fillId="0" borderId="15" xfId="2" applyNumberFormat="1" applyFont="1" applyFill="1" applyBorder="1" applyAlignment="1">
      <alignment horizontal="center" vertical="center" wrapText="1"/>
    </xf>
    <xf numFmtId="164" fontId="10" fillId="3" borderId="15" xfId="4" applyNumberFormat="1" applyFont="1" applyFill="1" applyBorder="1" applyAlignment="1">
      <alignment horizontal="center" vertical="center" wrapText="1"/>
    </xf>
    <xf numFmtId="164" fontId="11" fillId="3" borderId="15" xfId="4" applyNumberFormat="1" applyFont="1" applyFill="1" applyBorder="1" applyAlignment="1">
      <alignment horizontal="center" vertical="center" wrapText="1"/>
    </xf>
    <xf numFmtId="9" fontId="11" fillId="0" borderId="15" xfId="2" applyFont="1" applyBorder="1" applyAlignment="1">
      <alignment horizontal="center" vertical="center" wrapText="1"/>
    </xf>
    <xf numFmtId="10" fontId="11" fillId="0" borderId="15" xfId="2" applyNumberFormat="1" applyFont="1" applyBorder="1" applyAlignment="1">
      <alignment horizontal="center" vertical="center" wrapText="1"/>
    </xf>
    <xf numFmtId="166" fontId="9" fillId="0" borderId="15" xfId="3" applyNumberFormat="1" applyFont="1" applyBorder="1" applyAlignment="1">
      <alignment horizontal="center" vertical="center" wrapText="1"/>
    </xf>
    <xf numFmtId="166" fontId="9" fillId="0" borderId="15" xfId="4" applyNumberFormat="1" applyFont="1" applyBorder="1" applyAlignment="1">
      <alignment horizontal="center" vertical="center" wrapText="1"/>
    </xf>
    <xf numFmtId="10" fontId="11" fillId="0" borderId="15" xfId="2" applyNumberFormat="1" applyFont="1" applyFill="1" applyBorder="1" applyAlignment="1">
      <alignment horizontal="center" vertical="center" wrapText="1"/>
    </xf>
    <xf numFmtId="9" fontId="6" fillId="0" borderId="15" xfId="0" applyNumberFormat="1" applyFont="1" applyFill="1" applyBorder="1" applyAlignment="1">
      <alignment horizontal="center" vertical="center"/>
    </xf>
    <xf numFmtId="169" fontId="9" fillId="0" borderId="15" xfId="3" applyNumberFormat="1" applyFont="1" applyFill="1" applyBorder="1" applyAlignment="1">
      <alignment horizontal="center" vertical="center" wrapText="1"/>
    </xf>
    <xf numFmtId="169" fontId="9" fillId="0" borderId="15" xfId="4" applyNumberFormat="1" applyFont="1" applyFill="1" applyBorder="1" applyAlignment="1">
      <alignment horizontal="center" vertical="center" wrapText="1"/>
    </xf>
    <xf numFmtId="4" fontId="9" fillId="3" borderId="0" xfId="3" applyNumberFormat="1" applyFont="1" applyFill="1" applyBorder="1" applyAlignment="1">
      <alignment horizontal="center" vertical="center" wrapText="1"/>
    </xf>
    <xf numFmtId="4" fontId="9" fillId="3" borderId="0" xfId="4" applyNumberFormat="1" applyFont="1" applyFill="1" applyBorder="1" applyAlignment="1">
      <alignment horizontal="center" vertical="center" wrapText="1"/>
    </xf>
    <xf numFmtId="2" fontId="9" fillId="0" borderId="15" xfId="5" applyNumberFormat="1" applyFont="1" applyBorder="1" applyAlignment="1">
      <alignment horizontal="center" vertical="center" wrapText="1"/>
    </xf>
    <xf numFmtId="2" fontId="9" fillId="0" borderId="14" xfId="3" applyNumberFormat="1" applyFont="1" applyBorder="1" applyAlignment="1">
      <alignment horizontal="center" vertical="center" wrapText="1"/>
    </xf>
    <xf numFmtId="2" fontId="9" fillId="0" borderId="14" xfId="4" applyNumberFormat="1" applyFont="1" applyBorder="1" applyAlignment="1">
      <alignment horizontal="center" vertical="center" wrapText="1"/>
    </xf>
    <xf numFmtId="166" fontId="9" fillId="0" borderId="14" xfId="4" applyNumberFormat="1" applyFont="1" applyBorder="1" applyAlignment="1">
      <alignment horizontal="center" vertical="center" wrapText="1"/>
    </xf>
    <xf numFmtId="166" fontId="9" fillId="3" borderId="14" xfId="4" applyNumberFormat="1" applyFont="1" applyFill="1" applyBorder="1" applyAlignment="1">
      <alignment horizontal="center" vertical="center" wrapText="1"/>
    </xf>
    <xf numFmtId="164" fontId="9" fillId="0" borderId="14" xfId="4" applyNumberFormat="1" applyFont="1" applyBorder="1" applyAlignment="1">
      <alignment horizontal="center" vertical="center" wrapText="1"/>
    </xf>
    <xf numFmtId="164" fontId="11" fillId="0" borderId="15" xfId="1" applyNumberFormat="1" applyFont="1" applyBorder="1" applyAlignment="1">
      <alignment horizontal="center" vertical="center" wrapText="1"/>
    </xf>
    <xf numFmtId="4" fontId="9" fillId="3" borderId="14" xfId="4" applyNumberFormat="1" applyFont="1" applyFill="1" applyBorder="1" applyAlignment="1">
      <alignment horizontal="center" vertical="center" wrapText="1"/>
    </xf>
    <xf numFmtId="167" fontId="9" fillId="3" borderId="15" xfId="3" applyNumberFormat="1" applyFont="1" applyFill="1" applyBorder="1" applyAlignment="1">
      <alignment horizontal="center" vertical="center" wrapText="1"/>
    </xf>
    <xf numFmtId="167" fontId="9" fillId="3" borderId="14" xfId="4" applyNumberFormat="1" applyFont="1" applyFill="1" applyBorder="1" applyAlignment="1">
      <alignment horizontal="center" vertical="center" wrapText="1"/>
    </xf>
    <xf numFmtId="9" fontId="6" fillId="0" borderId="15" xfId="2" applyFont="1" applyBorder="1" applyAlignment="1">
      <alignment horizontal="center" vertical="center"/>
    </xf>
    <xf numFmtId="164" fontId="11" fillId="0" borderId="15" xfId="4" applyNumberFormat="1" applyFont="1" applyBorder="1" applyAlignment="1">
      <alignment horizontal="center" vertical="center" wrapText="1"/>
    </xf>
    <xf numFmtId="0" fontId="12" fillId="0" borderId="0" xfId="0" applyFont="1" applyFill="1" applyAlignment="1"/>
    <xf numFmtId="4" fontId="9" fillId="0" borderId="14" xfId="4" applyNumberFormat="1" applyFont="1" applyBorder="1" applyAlignment="1">
      <alignment horizontal="center" vertical="center" wrapText="1"/>
    </xf>
    <xf numFmtId="2" fontId="11" fillId="0" borderId="15" xfId="4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/>
    </xf>
    <xf numFmtId="164" fontId="9" fillId="3" borderId="14" xfId="4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4" fontId="13" fillId="0" borderId="0" xfId="0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4" fontId="12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</cellXfs>
  <cellStyles count="6">
    <cellStyle name="Currency" xfId="1" builtinId="4"/>
    <cellStyle name="Normal" xfId="0" builtinId="0"/>
    <cellStyle name="Normal 12" xfId="4"/>
    <cellStyle name="Normal 15" xfId="3"/>
    <cellStyle name="Normal 8" xfId="5"/>
    <cellStyle name="Percent" xfId="2" builtinId="5"/>
  </cellStyles>
  <dxfs count="5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da.gonzalez/Desktop/BD%20SINDES,2do%20resultado%20de%20informe%20compl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eva BD Indicadores"/>
      <sheetName val="MASTER"/>
      <sheetName val="Informe General"/>
      <sheetName val="Resumen por Dependencia"/>
      <sheetName val="REPORTES"/>
      <sheetName val="Formulario de Variables"/>
      <sheetName val="reparticion de indicadores"/>
    </sheetNames>
    <sheetDataSet>
      <sheetData sheetId="0"/>
      <sheetData sheetId="1">
        <row r="11">
          <cell r="G11">
            <v>838635002</v>
          </cell>
        </row>
        <row r="12">
          <cell r="G12">
            <v>1307954127</v>
          </cell>
        </row>
        <row r="13">
          <cell r="F13">
            <v>348784774.51999998</v>
          </cell>
          <cell r="G13">
            <v>489850227.94</v>
          </cell>
          <cell r="H13">
            <v>468028882.07999992</v>
          </cell>
        </row>
        <row r="14">
          <cell r="F14">
            <v>1038379494.55</v>
          </cell>
          <cell r="G14">
            <v>1309486758.54</v>
          </cell>
          <cell r="H14">
            <v>1117428081.9699998</v>
          </cell>
        </row>
        <row r="15">
          <cell r="F15" t="str">
            <v>N/D</v>
          </cell>
          <cell r="G15">
            <v>1758820.09</v>
          </cell>
          <cell r="H15">
            <v>2725328.71</v>
          </cell>
        </row>
        <row r="16">
          <cell r="F16" t="str">
            <v>N/D</v>
          </cell>
          <cell r="G16">
            <v>59633066.579999998</v>
          </cell>
          <cell r="H16">
            <v>659955230.26999998</v>
          </cell>
        </row>
        <row r="17">
          <cell r="G17">
            <v>15990974</v>
          </cell>
        </row>
        <row r="18">
          <cell r="F18">
            <v>49223092.969999999</v>
          </cell>
          <cell r="G18">
            <v>62249423</v>
          </cell>
          <cell r="H18">
            <v>55766642.640000001</v>
          </cell>
        </row>
        <row r="19">
          <cell r="F19">
            <v>59881639.020000003</v>
          </cell>
          <cell r="G19">
            <v>106368139.19</v>
          </cell>
          <cell r="H19">
            <v>72222371.319999993</v>
          </cell>
        </row>
        <row r="20">
          <cell r="F20">
            <v>56149989.369999997</v>
          </cell>
          <cell r="G20">
            <v>103881583.66</v>
          </cell>
          <cell r="H20">
            <v>77622599.069999993</v>
          </cell>
        </row>
        <row r="21">
          <cell r="F21">
            <v>207961818.97999999</v>
          </cell>
          <cell r="G21">
            <v>280941821.92000002</v>
          </cell>
          <cell r="H21">
            <v>247545006.30999997</v>
          </cell>
        </row>
        <row r="22">
          <cell r="G22">
            <v>183</v>
          </cell>
        </row>
        <row r="23">
          <cell r="G23">
            <v>28</v>
          </cell>
        </row>
        <row r="30">
          <cell r="G30">
            <v>31799160</v>
          </cell>
          <cell r="H30">
            <v>133629734</v>
          </cell>
        </row>
        <row r="31">
          <cell r="G31">
            <v>318723</v>
          </cell>
          <cell r="H31">
            <v>322878</v>
          </cell>
        </row>
        <row r="32">
          <cell r="G32">
            <v>4867</v>
          </cell>
          <cell r="H32">
            <v>4890</v>
          </cell>
        </row>
        <row r="33">
          <cell r="G33">
            <v>22182736</v>
          </cell>
          <cell r="H33">
            <v>25855566</v>
          </cell>
        </row>
        <row r="34">
          <cell r="G34">
            <v>307265</v>
          </cell>
          <cell r="H34">
            <v>311559</v>
          </cell>
        </row>
        <row r="35">
          <cell r="G35" t="str">
            <v>Si</v>
          </cell>
          <cell r="H35" t="str">
            <v>SI</v>
          </cell>
        </row>
        <row r="36">
          <cell r="G36" t="str">
            <v>Si</v>
          </cell>
          <cell r="H36" t="str">
            <v>SI</v>
          </cell>
        </row>
        <row r="37">
          <cell r="G37" t="str">
            <v>Si</v>
          </cell>
          <cell r="H37" t="str">
            <v>SI</v>
          </cell>
        </row>
        <row r="38">
          <cell r="G38">
            <v>55099308</v>
          </cell>
        </row>
        <row r="39">
          <cell r="G39">
            <v>59890552</v>
          </cell>
        </row>
        <row r="40">
          <cell r="G40">
            <v>307265</v>
          </cell>
        </row>
        <row r="41">
          <cell r="G41">
            <v>357072</v>
          </cell>
        </row>
        <row r="43">
          <cell r="G43">
            <v>133942263</v>
          </cell>
        </row>
        <row r="44">
          <cell r="F44">
            <v>71186102</v>
          </cell>
          <cell r="G44">
            <v>64801317.100000001</v>
          </cell>
          <cell r="H44">
            <v>72502898.030000001</v>
          </cell>
        </row>
        <row r="45">
          <cell r="F45">
            <v>75195</v>
          </cell>
          <cell r="G45">
            <v>75195</v>
          </cell>
          <cell r="H45">
            <v>76134</v>
          </cell>
        </row>
        <row r="46">
          <cell r="F46">
            <v>1676</v>
          </cell>
          <cell r="G46">
            <v>1676</v>
          </cell>
          <cell r="H46">
            <v>1458</v>
          </cell>
        </row>
        <row r="47">
          <cell r="F47">
            <v>0</v>
          </cell>
          <cell r="G47">
            <v>4822354.67</v>
          </cell>
          <cell r="H47">
            <v>14801719.780000001</v>
          </cell>
        </row>
        <row r="48">
          <cell r="G48">
            <v>48749708</v>
          </cell>
        </row>
        <row r="49">
          <cell r="G49">
            <v>38644448.359999999</v>
          </cell>
        </row>
        <row r="50">
          <cell r="G50">
            <v>54160745.719999999</v>
          </cell>
        </row>
        <row r="52">
          <cell r="F52">
            <v>234160</v>
          </cell>
          <cell r="G52">
            <v>262179</v>
          </cell>
          <cell r="H52">
            <v>262179</v>
          </cell>
        </row>
        <row r="53">
          <cell r="F53">
            <v>2235</v>
          </cell>
          <cell r="G53">
            <v>2235</v>
          </cell>
          <cell r="H53">
            <v>2235</v>
          </cell>
        </row>
        <row r="54">
          <cell r="F54">
            <v>319286</v>
          </cell>
          <cell r="G54">
            <v>319286</v>
          </cell>
          <cell r="H54">
            <v>320068</v>
          </cell>
        </row>
        <row r="55">
          <cell r="F55">
            <v>5640</v>
          </cell>
          <cell r="G55">
            <v>5640</v>
          </cell>
          <cell r="H55">
            <v>5640</v>
          </cell>
        </row>
        <row r="56">
          <cell r="F56">
            <v>60475989.530000001</v>
          </cell>
          <cell r="G56">
            <v>76476104.5</v>
          </cell>
          <cell r="H56">
            <v>59401441</v>
          </cell>
        </row>
        <row r="57">
          <cell r="F57" t="str">
            <v>Si</v>
          </cell>
          <cell r="G57" t="str">
            <v>Si</v>
          </cell>
          <cell r="H57" t="str">
            <v>Si</v>
          </cell>
        </row>
        <row r="58">
          <cell r="F58" t="str">
            <v>Si</v>
          </cell>
          <cell r="G58" t="str">
            <v>Si</v>
          </cell>
          <cell r="H58" t="str">
            <v>Si</v>
          </cell>
        </row>
        <row r="59">
          <cell r="F59" t="str">
            <v>Si</v>
          </cell>
          <cell r="G59" t="str">
            <v>Si</v>
          </cell>
          <cell r="H59" t="str">
            <v>Si</v>
          </cell>
        </row>
        <row r="60">
          <cell r="F60" t="str">
            <v>Si</v>
          </cell>
          <cell r="G60" t="str">
            <v>Si</v>
          </cell>
          <cell r="H60" t="str">
            <v>Si</v>
          </cell>
        </row>
        <row r="61">
          <cell r="F61" t="str">
            <v>Si</v>
          </cell>
          <cell r="G61" t="str">
            <v>Si</v>
          </cell>
          <cell r="H61" t="str">
            <v>Si</v>
          </cell>
        </row>
        <row r="62">
          <cell r="F62" t="str">
            <v>Si</v>
          </cell>
          <cell r="G62" t="str">
            <v>Si</v>
          </cell>
          <cell r="H62" t="str">
            <v>Si</v>
          </cell>
        </row>
        <row r="63">
          <cell r="F63" t="str">
            <v>No</v>
          </cell>
          <cell r="G63" t="str">
            <v>No</v>
          </cell>
          <cell r="H63" t="str">
            <v>No</v>
          </cell>
        </row>
        <row r="64">
          <cell r="F64" t="str">
            <v>Si</v>
          </cell>
          <cell r="G64" t="str">
            <v>Si</v>
          </cell>
          <cell r="H64" t="str">
            <v>Si</v>
          </cell>
        </row>
        <row r="65">
          <cell r="F65" t="str">
            <v>Si</v>
          </cell>
          <cell r="G65" t="str">
            <v>Si</v>
          </cell>
          <cell r="H65" t="str">
            <v>Si</v>
          </cell>
        </row>
        <row r="66">
          <cell r="F66" t="str">
            <v>Si</v>
          </cell>
          <cell r="G66" t="str">
            <v>Si</v>
          </cell>
          <cell r="H66" t="str">
            <v>Si</v>
          </cell>
        </row>
        <row r="67">
          <cell r="F67" t="str">
            <v>Si</v>
          </cell>
          <cell r="G67" t="str">
            <v>Si</v>
          </cell>
          <cell r="H67" t="str">
            <v>Si</v>
          </cell>
        </row>
        <row r="68">
          <cell r="F68" t="str">
            <v>Si</v>
          </cell>
          <cell r="G68" t="str">
            <v>Si</v>
          </cell>
          <cell r="H68" t="str">
            <v>Si</v>
          </cell>
        </row>
        <row r="69">
          <cell r="F69" t="str">
            <v>Si</v>
          </cell>
          <cell r="G69" t="str">
            <v>Si</v>
          </cell>
          <cell r="H69" t="str">
            <v>Si</v>
          </cell>
        </row>
        <row r="70">
          <cell r="F70" t="str">
            <v>Si</v>
          </cell>
          <cell r="G70" t="str">
            <v>Si</v>
          </cell>
          <cell r="H70" t="str">
            <v>Si</v>
          </cell>
        </row>
        <row r="71">
          <cell r="F71" t="str">
            <v>Si</v>
          </cell>
          <cell r="G71" t="str">
            <v>Si</v>
          </cell>
          <cell r="H71" t="str">
            <v>Si</v>
          </cell>
        </row>
        <row r="73">
          <cell r="F73">
            <v>920465</v>
          </cell>
          <cell r="G73">
            <v>920464</v>
          </cell>
          <cell r="H73">
            <v>929884</v>
          </cell>
        </row>
        <row r="74">
          <cell r="G74">
            <v>395456000</v>
          </cell>
        </row>
        <row r="75">
          <cell r="G75">
            <v>67787661000</v>
          </cell>
        </row>
        <row r="76">
          <cell r="G76">
            <v>12937585</v>
          </cell>
        </row>
        <row r="77">
          <cell r="G77">
            <v>8735087</v>
          </cell>
        </row>
        <row r="79">
          <cell r="F79" t="str">
            <v xml:space="preserve"> </v>
          </cell>
          <cell r="G79">
            <v>0</v>
          </cell>
          <cell r="H79">
            <v>517785</v>
          </cell>
        </row>
        <row r="80">
          <cell r="F80">
            <v>19415063</v>
          </cell>
          <cell r="G80">
            <v>16062683</v>
          </cell>
          <cell r="H80">
            <v>11938373</v>
          </cell>
        </row>
        <row r="81">
          <cell r="F81">
            <v>0</v>
          </cell>
          <cell r="G81">
            <v>0</v>
          </cell>
          <cell r="H81">
            <v>223910</v>
          </cell>
        </row>
        <row r="82">
          <cell r="F82">
            <v>21224503.640000001</v>
          </cell>
          <cell r="G82">
            <v>21251956</v>
          </cell>
          <cell r="H82">
            <v>21310827</v>
          </cell>
        </row>
        <row r="83">
          <cell r="F83">
            <v>0</v>
          </cell>
          <cell r="G83">
            <v>10085618.9</v>
          </cell>
          <cell r="H83">
            <v>87465</v>
          </cell>
        </row>
        <row r="84">
          <cell r="F84">
            <v>27051870</v>
          </cell>
          <cell r="G84">
            <v>7383336.2400000002</v>
          </cell>
          <cell r="H84">
            <v>0</v>
          </cell>
        </row>
        <row r="85">
          <cell r="F85">
            <v>11019069.75</v>
          </cell>
          <cell r="G85">
            <v>11045725</v>
          </cell>
          <cell r="H85">
            <v>11289629</v>
          </cell>
        </row>
        <row r="86">
          <cell r="F86">
            <v>207727</v>
          </cell>
          <cell r="G86">
            <v>201899</v>
          </cell>
          <cell r="H86">
            <v>160260</v>
          </cell>
        </row>
        <row r="87">
          <cell r="F87">
            <v>5871</v>
          </cell>
          <cell r="G87">
            <v>6414</v>
          </cell>
          <cell r="H87">
            <v>6237</v>
          </cell>
        </row>
        <row r="88">
          <cell r="F88">
            <v>466</v>
          </cell>
          <cell r="G88">
            <v>184</v>
          </cell>
          <cell r="H88">
            <v>120</v>
          </cell>
        </row>
        <row r="89">
          <cell r="F89">
            <v>88495611</v>
          </cell>
          <cell r="G89">
            <v>92086118</v>
          </cell>
          <cell r="H89">
            <v>104765937</v>
          </cell>
        </row>
        <row r="90">
          <cell r="F90">
            <v>21</v>
          </cell>
          <cell r="G90">
            <v>22</v>
          </cell>
        </row>
        <row r="91">
          <cell r="G91">
            <v>16875263</v>
          </cell>
          <cell r="H91">
            <v>16875263</v>
          </cell>
        </row>
        <row r="92">
          <cell r="G92">
            <v>49172943</v>
          </cell>
          <cell r="H92">
            <v>49172943</v>
          </cell>
        </row>
        <row r="93">
          <cell r="F93">
            <v>5422809</v>
          </cell>
          <cell r="G93">
            <v>8128134</v>
          </cell>
          <cell r="H93">
            <v>4281710</v>
          </cell>
        </row>
        <row r="94">
          <cell r="F94">
            <v>1755</v>
          </cell>
          <cell r="G94">
            <v>36821</v>
          </cell>
          <cell r="H94">
            <v>17643</v>
          </cell>
        </row>
        <row r="95">
          <cell r="F95">
            <v>307</v>
          </cell>
          <cell r="G95">
            <v>369</v>
          </cell>
          <cell r="H95">
            <v>304</v>
          </cell>
        </row>
        <row r="96">
          <cell r="G96">
            <v>19436156</v>
          </cell>
          <cell r="H96">
            <v>19436156</v>
          </cell>
        </row>
        <row r="97">
          <cell r="G97">
            <v>642665227.41999924</v>
          </cell>
          <cell r="H97">
            <v>642665227.41999996</v>
          </cell>
        </row>
        <row r="98">
          <cell r="G98">
            <v>283161420.13999999</v>
          </cell>
          <cell r="H98">
            <v>283161420.13999999</v>
          </cell>
        </row>
        <row r="99">
          <cell r="G99">
            <v>1910</v>
          </cell>
          <cell r="H99">
            <v>1910</v>
          </cell>
        </row>
        <row r="100">
          <cell r="G100">
            <v>18</v>
          </cell>
          <cell r="H100">
            <v>18</v>
          </cell>
        </row>
        <row r="102">
          <cell r="G102">
            <v>2895236447</v>
          </cell>
        </row>
        <row r="103">
          <cell r="G103">
            <v>506582165</v>
          </cell>
        </row>
        <row r="104">
          <cell r="G104">
            <v>846693378</v>
          </cell>
        </row>
        <row r="105">
          <cell r="G105">
            <v>265287</v>
          </cell>
        </row>
        <row r="106">
          <cell r="G106">
            <v>373438</v>
          </cell>
        </row>
        <row r="107">
          <cell r="F107">
            <v>421886773.19999999</v>
          </cell>
          <cell r="G107">
            <v>86433633.209999993</v>
          </cell>
          <cell r="H107">
            <v>780697554.63</v>
          </cell>
        </row>
        <row r="108">
          <cell r="F108">
            <v>287872989.06</v>
          </cell>
          <cell r="G108">
            <v>206768948.06999999</v>
          </cell>
          <cell r="H108">
            <v>272859300.52999997</v>
          </cell>
        </row>
        <row r="109">
          <cell r="G109">
            <v>2393022183.9499998</v>
          </cell>
        </row>
        <row r="110">
          <cell r="G110">
            <v>11592830.9</v>
          </cell>
          <cell r="H110">
            <v>414944047.52999997</v>
          </cell>
        </row>
        <row r="111">
          <cell r="G111">
            <v>2168406.35</v>
          </cell>
          <cell r="H111">
            <v>64663378.049999997</v>
          </cell>
        </row>
        <row r="112">
          <cell r="G112">
            <v>44112949.240000002</v>
          </cell>
          <cell r="H112">
            <v>127676412.53</v>
          </cell>
        </row>
        <row r="113">
          <cell r="G113">
            <v>1355131287</v>
          </cell>
        </row>
        <row r="114">
          <cell r="G114">
            <v>343270891.82999998</v>
          </cell>
        </row>
        <row r="115">
          <cell r="G115">
            <v>24818047</v>
          </cell>
        </row>
        <row r="116">
          <cell r="F116">
            <v>856291755.01999998</v>
          </cell>
          <cell r="G116">
            <v>451662372.04000002</v>
          </cell>
          <cell r="H116">
            <v>940291330.27999997</v>
          </cell>
        </row>
        <row r="117">
          <cell r="F117">
            <v>471040630.80000001</v>
          </cell>
          <cell r="G117">
            <v>445824560.04000002</v>
          </cell>
          <cell r="H117">
            <v>522019110.25999999</v>
          </cell>
        </row>
        <row r="118">
          <cell r="G118">
            <v>1187905591.9200001</v>
          </cell>
          <cell r="H118">
            <v>1104482145.7199998</v>
          </cell>
        </row>
        <row r="119">
          <cell r="G119">
            <v>502493409.50999993</v>
          </cell>
        </row>
        <row r="120">
          <cell r="G120">
            <v>407380166.44999993</v>
          </cell>
        </row>
        <row r="121">
          <cell r="G121">
            <v>95113243.059999987</v>
          </cell>
        </row>
        <row r="122">
          <cell r="F122">
            <v>52493062.100000001</v>
          </cell>
          <cell r="G122">
            <v>79284980.510000005</v>
          </cell>
          <cell r="H122">
            <v>12892930.120000001</v>
          </cell>
        </row>
        <row r="123">
          <cell r="G123">
            <v>60571495</v>
          </cell>
        </row>
        <row r="125">
          <cell r="F125">
            <v>1408</v>
          </cell>
          <cell r="G125">
            <v>1446</v>
          </cell>
          <cell r="H125">
            <v>1426</v>
          </cell>
        </row>
        <row r="126">
          <cell r="G126">
            <v>310154026</v>
          </cell>
        </row>
        <row r="127">
          <cell r="G127">
            <v>1888200</v>
          </cell>
        </row>
        <row r="128">
          <cell r="F128">
            <v>15378</v>
          </cell>
          <cell r="G128">
            <v>14953</v>
          </cell>
          <cell r="H128">
            <v>16465</v>
          </cell>
        </row>
        <row r="129">
          <cell r="F129">
            <v>13933</v>
          </cell>
          <cell r="G129">
            <v>13840</v>
          </cell>
          <cell r="H129">
            <v>15278</v>
          </cell>
        </row>
        <row r="130">
          <cell r="F130">
            <v>70</v>
          </cell>
          <cell r="G130">
            <v>31</v>
          </cell>
          <cell r="H130">
            <v>42</v>
          </cell>
        </row>
        <row r="131">
          <cell r="F131">
            <v>1418</v>
          </cell>
          <cell r="G131">
            <v>1082</v>
          </cell>
          <cell r="H131">
            <v>1144</v>
          </cell>
        </row>
        <row r="132">
          <cell r="F132">
            <v>71</v>
          </cell>
          <cell r="G132">
            <v>68</v>
          </cell>
          <cell r="H132">
            <v>83</v>
          </cell>
        </row>
        <row r="133">
          <cell r="F133">
            <v>73</v>
          </cell>
          <cell r="G133">
            <v>83</v>
          </cell>
          <cell r="H133">
            <v>153</v>
          </cell>
        </row>
        <row r="134">
          <cell r="F134">
            <v>46</v>
          </cell>
          <cell r="G134">
            <v>19</v>
          </cell>
          <cell r="H134">
            <v>61</v>
          </cell>
        </row>
        <row r="135">
          <cell r="F135" t="str">
            <v>NA</v>
          </cell>
          <cell r="G135">
            <v>0</v>
          </cell>
          <cell r="H135">
            <v>0</v>
          </cell>
        </row>
        <row r="136">
          <cell r="F136" t="str">
            <v>680 ( 484 Calificados y 196 atención ciudadana)</v>
          </cell>
          <cell r="G136">
            <v>779</v>
          </cell>
          <cell r="H136">
            <v>788</v>
          </cell>
        </row>
        <row r="137">
          <cell r="F137">
            <v>46</v>
          </cell>
          <cell r="G137">
            <v>19</v>
          </cell>
          <cell r="H137">
            <v>61</v>
          </cell>
        </row>
        <row r="138">
          <cell r="F138">
            <v>71</v>
          </cell>
          <cell r="G138">
            <v>68</v>
          </cell>
          <cell r="H138">
            <v>83</v>
          </cell>
        </row>
        <row r="139">
          <cell r="F139">
            <v>9983</v>
          </cell>
          <cell r="G139">
            <v>10448</v>
          </cell>
          <cell r="H139">
            <v>11959.45</v>
          </cell>
        </row>
        <row r="140">
          <cell r="F140">
            <v>114890</v>
          </cell>
          <cell r="G140">
            <v>93439</v>
          </cell>
          <cell r="H140">
            <v>121354</v>
          </cell>
        </row>
        <row r="141">
          <cell r="F141">
            <v>37819</v>
          </cell>
          <cell r="G141">
            <v>5533</v>
          </cell>
          <cell r="H141">
            <v>5785</v>
          </cell>
        </row>
        <row r="142">
          <cell r="G142">
            <v>389532232</v>
          </cell>
        </row>
        <row r="143">
          <cell r="F143">
            <v>43</v>
          </cell>
          <cell r="G143">
            <v>38</v>
          </cell>
          <cell r="H143">
            <v>41</v>
          </cell>
        </row>
        <row r="144">
          <cell r="F144">
            <v>45</v>
          </cell>
          <cell r="G144">
            <v>113</v>
          </cell>
          <cell r="H144">
            <v>140</v>
          </cell>
        </row>
        <row r="145">
          <cell r="F145">
            <v>14069</v>
          </cell>
          <cell r="G145">
            <v>12990</v>
          </cell>
          <cell r="H145">
            <v>42383</v>
          </cell>
        </row>
        <row r="146">
          <cell r="F146">
            <v>154</v>
          </cell>
          <cell r="G146">
            <v>147</v>
          </cell>
          <cell r="H146">
            <v>143</v>
          </cell>
        </row>
        <row r="147">
          <cell r="F147">
            <v>9</v>
          </cell>
          <cell r="G147">
            <v>2</v>
          </cell>
          <cell r="H147">
            <v>4</v>
          </cell>
        </row>
        <row r="149">
          <cell r="F149">
            <v>120</v>
          </cell>
          <cell r="G149">
            <v>280</v>
          </cell>
          <cell r="H149">
            <v>281</v>
          </cell>
        </row>
        <row r="150">
          <cell r="F150">
            <v>238</v>
          </cell>
          <cell r="G150">
            <v>300</v>
          </cell>
          <cell r="H150">
            <v>391</v>
          </cell>
        </row>
        <row r="151">
          <cell r="F151">
            <v>2553</v>
          </cell>
          <cell r="G151">
            <v>2160</v>
          </cell>
          <cell r="H151">
            <v>258</v>
          </cell>
        </row>
        <row r="152">
          <cell r="F152">
            <v>1702</v>
          </cell>
          <cell r="G152">
            <v>2400</v>
          </cell>
          <cell r="H152">
            <v>215</v>
          </cell>
        </row>
        <row r="153">
          <cell r="F153">
            <v>4025621</v>
          </cell>
          <cell r="G153">
            <v>4968867</v>
          </cell>
          <cell r="H153">
            <v>3692792</v>
          </cell>
        </row>
        <row r="154">
          <cell r="F154">
            <v>1166381840.1300001</v>
          </cell>
          <cell r="G154">
            <v>1661784287.5599999</v>
          </cell>
          <cell r="H154">
            <v>1275869828.6699998</v>
          </cell>
        </row>
        <row r="155">
          <cell r="G155" t="str">
            <v>N/D</v>
          </cell>
        </row>
        <row r="156">
          <cell r="G156">
            <v>377889</v>
          </cell>
        </row>
        <row r="157">
          <cell r="G157">
            <v>79674129.950000003</v>
          </cell>
        </row>
        <row r="158">
          <cell r="G158">
            <v>299614248.06600004</v>
          </cell>
        </row>
        <row r="160">
          <cell r="F160">
            <v>4121</v>
          </cell>
          <cell r="G160">
            <v>4116</v>
          </cell>
          <cell r="H160">
            <v>4411</v>
          </cell>
        </row>
        <row r="161">
          <cell r="F161">
            <v>130</v>
          </cell>
          <cell r="G161">
            <v>121</v>
          </cell>
          <cell r="H161">
            <v>280</v>
          </cell>
        </row>
        <row r="162">
          <cell r="F162">
            <v>585</v>
          </cell>
          <cell r="G162">
            <v>584</v>
          </cell>
          <cell r="H162">
            <v>572</v>
          </cell>
        </row>
        <row r="163">
          <cell r="F163">
            <v>2207</v>
          </cell>
          <cell r="G163">
            <v>1158</v>
          </cell>
          <cell r="H163">
            <v>4248</v>
          </cell>
        </row>
        <row r="164">
          <cell r="F164">
            <v>3528</v>
          </cell>
          <cell r="G164">
            <v>2077</v>
          </cell>
          <cell r="H164">
            <v>2008</v>
          </cell>
        </row>
        <row r="165">
          <cell r="G165">
            <v>6889</v>
          </cell>
        </row>
        <row r="166">
          <cell r="G166">
            <v>584</v>
          </cell>
        </row>
        <row r="167">
          <cell r="G167">
            <v>7453</v>
          </cell>
        </row>
        <row r="168">
          <cell r="G168">
            <v>1789</v>
          </cell>
        </row>
        <row r="169">
          <cell r="G169">
            <v>776</v>
          </cell>
        </row>
        <row r="170">
          <cell r="G170">
            <v>290</v>
          </cell>
        </row>
        <row r="171">
          <cell r="F171">
            <v>399292270</v>
          </cell>
          <cell r="G171">
            <v>442307574</v>
          </cell>
          <cell r="H171">
            <v>536098319</v>
          </cell>
        </row>
        <row r="172">
          <cell r="G172">
            <v>138453449</v>
          </cell>
        </row>
        <row r="173">
          <cell r="G173">
            <v>814087922</v>
          </cell>
        </row>
        <row r="174">
          <cell r="G174">
            <v>1496</v>
          </cell>
        </row>
        <row r="175">
          <cell r="G175">
            <v>1496</v>
          </cell>
        </row>
        <row r="177">
          <cell r="F177">
            <v>3328623.87</v>
          </cell>
          <cell r="G177">
            <v>3258761.82</v>
          </cell>
          <cell r="H177">
            <v>3518047.6949999998</v>
          </cell>
        </row>
        <row r="178">
          <cell r="F178">
            <v>1216967.06</v>
          </cell>
          <cell r="G178">
            <v>869610</v>
          </cell>
          <cell r="H178">
            <v>1588998.75</v>
          </cell>
        </row>
        <row r="179">
          <cell r="F179">
            <v>54</v>
          </cell>
          <cell r="G179">
            <v>54</v>
          </cell>
          <cell r="H179">
            <v>66</v>
          </cell>
        </row>
        <row r="180">
          <cell r="F180">
            <v>4733820</v>
          </cell>
          <cell r="G180">
            <v>5118151</v>
          </cell>
          <cell r="H180">
            <v>6172161.4100000001</v>
          </cell>
        </row>
        <row r="181">
          <cell r="F181">
            <v>725</v>
          </cell>
          <cell r="G181">
            <v>720</v>
          </cell>
          <cell r="H181">
            <v>758</v>
          </cell>
        </row>
        <row r="182">
          <cell r="G182">
            <v>6669</v>
          </cell>
        </row>
        <row r="183">
          <cell r="G183">
            <v>689</v>
          </cell>
        </row>
        <row r="184">
          <cell r="G184">
            <v>3266</v>
          </cell>
        </row>
        <row r="185">
          <cell r="G185">
            <v>470</v>
          </cell>
        </row>
        <row r="186">
          <cell r="F186">
            <v>1321041</v>
          </cell>
          <cell r="G186">
            <v>1151730</v>
          </cell>
          <cell r="H186">
            <v>1958665.86</v>
          </cell>
        </row>
        <row r="187">
          <cell r="F187">
            <v>253360</v>
          </cell>
          <cell r="G187">
            <v>278240</v>
          </cell>
          <cell r="H187">
            <v>247937.55</v>
          </cell>
        </row>
        <row r="188">
          <cell r="F188">
            <v>209238.86</v>
          </cell>
          <cell r="G188">
            <v>287248.32</v>
          </cell>
          <cell r="H188">
            <v>160939.72</v>
          </cell>
        </row>
        <row r="189">
          <cell r="F189">
            <v>189</v>
          </cell>
          <cell r="G189">
            <v>215</v>
          </cell>
          <cell r="H189">
            <v>237</v>
          </cell>
        </row>
        <row r="190">
          <cell r="G190">
            <v>17971581.25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1">
    <pageSetUpPr fitToPage="1"/>
  </sheetPr>
  <dimension ref="A1:Y115"/>
  <sheetViews>
    <sheetView showGridLines="0" tabSelected="1" zoomScale="40" zoomScaleNormal="4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D4" sqref="D4:D111"/>
    </sheetView>
  </sheetViews>
  <sheetFormatPr defaultColWidth="11.42578125" defaultRowHeight="15" x14ac:dyDescent="0.25"/>
  <cols>
    <col min="1" max="1" width="11.42578125" style="2" customWidth="1"/>
    <col min="2" max="2" width="35.28515625" style="6" customWidth="1"/>
    <col min="3" max="3" width="19.140625" style="2" customWidth="1"/>
    <col min="4" max="4" width="36.140625" style="162" customWidth="1"/>
    <col min="5" max="5" width="44" style="2" customWidth="1"/>
    <col min="6" max="6" width="93.5703125" style="2" customWidth="1"/>
    <col min="7" max="7" width="32.140625" style="2" hidden="1" customWidth="1"/>
    <col min="8" max="8" width="34.85546875" style="2" customWidth="1"/>
    <col min="9" max="9" width="36.7109375" style="2" customWidth="1"/>
    <col min="10" max="10" width="29" style="6" hidden="1" customWidth="1"/>
    <col min="11" max="11" width="30.140625" style="2" customWidth="1"/>
    <col min="12" max="15" width="25.7109375" style="2" customWidth="1"/>
    <col min="16" max="17" width="25.7109375" style="161" customWidth="1"/>
    <col min="18" max="19" width="34.42578125" style="161" customWidth="1"/>
    <col min="20" max="21" width="25.7109375" style="2" hidden="1" customWidth="1"/>
    <col min="22" max="22" width="44.140625" style="6" customWidth="1"/>
    <col min="23" max="23" width="31.7109375" style="7" customWidth="1"/>
    <col min="24" max="24" width="72.85546875" style="1" customWidth="1"/>
    <col min="25" max="25" width="121.5703125" style="1" bestFit="1" customWidth="1"/>
    <col min="26" max="16384" width="11.42578125" style="2"/>
  </cols>
  <sheetData>
    <row r="1" spans="1:25" ht="41.25" customHeight="1" thickBot="1" x14ac:dyDescent="0.3">
      <c r="A1" s="166" t="s">
        <v>0</v>
      </c>
      <c r="B1" s="167"/>
      <c r="C1" s="167"/>
      <c r="D1" s="167"/>
      <c r="E1" s="167"/>
      <c r="F1" s="167"/>
      <c r="G1" s="167"/>
      <c r="H1" s="167"/>
      <c r="I1" s="167"/>
      <c r="J1" s="168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8"/>
      <c r="W1" s="167"/>
      <c r="X1" s="169"/>
    </row>
    <row r="2" spans="1:25" ht="39" customHeight="1" thickBot="1" x14ac:dyDescent="0.3">
      <c r="A2" s="170"/>
      <c r="B2" s="170"/>
      <c r="C2" s="170"/>
      <c r="D2" s="170"/>
      <c r="E2" s="170"/>
      <c r="F2" s="170"/>
      <c r="G2" s="170"/>
      <c r="H2" s="170"/>
      <c r="I2" s="170"/>
      <c r="J2" s="3"/>
      <c r="K2" s="4"/>
      <c r="L2" s="171" t="s">
        <v>1</v>
      </c>
      <c r="M2" s="172"/>
      <c r="N2" s="172"/>
      <c r="O2" s="172"/>
      <c r="P2" s="172"/>
      <c r="Q2" s="172"/>
      <c r="R2" s="173"/>
      <c r="S2" s="5"/>
      <c r="T2" s="174" t="s">
        <v>2</v>
      </c>
      <c r="U2" s="174"/>
    </row>
    <row r="3" spans="1:25" s="12" customFormat="1" ht="69" customHeight="1" thickBot="1" x14ac:dyDescent="0.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11" t="s">
        <v>27</v>
      </c>
    </row>
    <row r="4" spans="1:25" s="27" customFormat="1" ht="156.94999999999999" customHeight="1" x14ac:dyDescent="0.4">
      <c r="A4" s="13">
        <v>1</v>
      </c>
      <c r="B4" s="14" t="s">
        <v>28</v>
      </c>
      <c r="C4" s="15" t="s">
        <v>29</v>
      </c>
      <c r="D4" s="14" t="s">
        <v>30</v>
      </c>
      <c r="E4" s="14" t="s">
        <v>31</v>
      </c>
      <c r="F4" s="16" t="s">
        <v>32</v>
      </c>
      <c r="G4" s="16" t="s">
        <v>33</v>
      </c>
      <c r="H4" s="14" t="s">
        <v>34</v>
      </c>
      <c r="I4" s="17" t="s">
        <v>35</v>
      </c>
      <c r="J4" s="17"/>
      <c r="K4" s="18" t="s">
        <v>36</v>
      </c>
      <c r="L4" s="19">
        <v>65.467044295039685</v>
      </c>
      <c r="M4" s="20"/>
      <c r="N4" s="20">
        <v>128.34752535672402</v>
      </c>
      <c r="O4" s="20"/>
      <c r="P4" s="21">
        <v>65.451474866282084</v>
      </c>
      <c r="Q4" s="22"/>
      <c r="R4" s="22">
        <f>IFERROR((([1]MASTER!G11/[1]MASTER!G12)),"N/A")</f>
        <v>0.64118074532441149</v>
      </c>
      <c r="S4" s="23" t="str">
        <f>IFERROR((([1]MASTER!H11/[1]MASTER!H12)),"N/A")</f>
        <v>N/A</v>
      </c>
      <c r="T4" s="24">
        <v>0.77900000000000003</v>
      </c>
      <c r="U4" s="24">
        <v>1.9339999999999999</v>
      </c>
      <c r="V4" s="25" t="s">
        <v>37</v>
      </c>
      <c r="W4" s="26"/>
      <c r="X4" s="25" t="s">
        <v>38</v>
      </c>
      <c r="Y4" s="15"/>
    </row>
    <row r="5" spans="1:25" s="27" customFormat="1" ht="156.94999999999999" customHeight="1" x14ac:dyDescent="0.4">
      <c r="A5" s="28">
        <v>2</v>
      </c>
      <c r="B5" s="14" t="s">
        <v>28</v>
      </c>
      <c r="C5" s="29" t="s">
        <v>39</v>
      </c>
      <c r="D5" s="30" t="s">
        <v>40</v>
      </c>
      <c r="E5" s="30" t="s">
        <v>41</v>
      </c>
      <c r="F5" s="31" t="s">
        <v>42</v>
      </c>
      <c r="G5" s="31" t="s">
        <v>33</v>
      </c>
      <c r="H5" s="30" t="s">
        <v>34</v>
      </c>
      <c r="I5" s="32" t="s">
        <v>35</v>
      </c>
      <c r="J5" s="32"/>
      <c r="K5" s="32" t="s">
        <v>43</v>
      </c>
      <c r="L5" s="33">
        <v>40.732929188226777</v>
      </c>
      <c r="M5" s="34">
        <v>73.516212176566029</v>
      </c>
      <c r="N5" s="34">
        <v>78.222705292274313</v>
      </c>
      <c r="O5" s="34">
        <v>35.518498165835986</v>
      </c>
      <c r="P5" s="35">
        <v>39.521134971946971</v>
      </c>
      <c r="Q5" s="36">
        <f>IFERROR(([1]MASTER!F13/[1]MASTER!F14),"N/A")</f>
        <v>0.33589335724618868</v>
      </c>
      <c r="R5" s="36">
        <f>IFERROR(([1]MASTER!G13/[1]MASTER!G14),"N/A")</f>
        <v>0.37407803075928309</v>
      </c>
      <c r="S5" s="37">
        <f>IFERROR(([1]MASTER!H13/[1]MASTER!H14),"N/A")</f>
        <v>0.41884474681795708</v>
      </c>
      <c r="T5" s="38">
        <v>0.45300000000000001</v>
      </c>
      <c r="U5" s="38">
        <v>0.751</v>
      </c>
      <c r="V5" s="39" t="s">
        <v>44</v>
      </c>
      <c r="W5" s="29" t="s">
        <v>45</v>
      </c>
      <c r="X5" s="39" t="s">
        <v>38</v>
      </c>
      <c r="Y5" s="29"/>
    </row>
    <row r="6" spans="1:25" s="27" customFormat="1" ht="156.94999999999999" customHeight="1" x14ac:dyDescent="0.4">
      <c r="A6" s="28">
        <v>3</v>
      </c>
      <c r="B6" s="14" t="s">
        <v>28</v>
      </c>
      <c r="C6" s="29" t="s">
        <v>46</v>
      </c>
      <c r="D6" s="30" t="s">
        <v>47</v>
      </c>
      <c r="E6" s="30" t="s">
        <v>48</v>
      </c>
      <c r="F6" s="31" t="s">
        <v>49</v>
      </c>
      <c r="G6" s="31" t="s">
        <v>33</v>
      </c>
      <c r="H6" s="30" t="s">
        <v>50</v>
      </c>
      <c r="I6" s="32" t="s">
        <v>51</v>
      </c>
      <c r="J6" s="39"/>
      <c r="K6" s="32" t="s">
        <v>43</v>
      </c>
      <c r="L6" s="33">
        <v>0.97578195465347817</v>
      </c>
      <c r="M6" s="34">
        <v>1.0688026056789741</v>
      </c>
      <c r="N6" s="34">
        <v>1.3791979620205805</v>
      </c>
      <c r="O6" s="34">
        <v>0.50066510369387629</v>
      </c>
      <c r="P6" s="40">
        <v>7.871696029635582</v>
      </c>
      <c r="Q6" s="41" t="str">
        <f>IFERROR(([1]MASTER!F15/[1]MASTER!F16),"N/A")</f>
        <v>N/A</v>
      </c>
      <c r="R6" s="41">
        <f>IFERROR(([1]MASTER!G15/[1]MASTER!G16),"N/A")</f>
        <v>2.9494040653443118E-2</v>
      </c>
      <c r="S6" s="42">
        <f>IFERROR(([1]MASTER!H15/[1]MASTER!H16),"N/A")</f>
        <v>4.1295660447830942E-3</v>
      </c>
      <c r="T6" s="38">
        <v>8.8999999999999999E-3</v>
      </c>
      <c r="U6" s="38">
        <v>6.9900000000000004E-2</v>
      </c>
      <c r="V6" s="32" t="s">
        <v>52</v>
      </c>
      <c r="W6" s="29" t="s">
        <v>53</v>
      </c>
      <c r="X6" s="39" t="s">
        <v>54</v>
      </c>
      <c r="Y6" s="30"/>
    </row>
    <row r="7" spans="1:25" s="27" customFormat="1" ht="142.5" customHeight="1" x14ac:dyDescent="0.4">
      <c r="A7" s="28">
        <v>4</v>
      </c>
      <c r="B7" s="14" t="s">
        <v>28</v>
      </c>
      <c r="C7" s="29" t="s">
        <v>55</v>
      </c>
      <c r="D7" s="30" t="s">
        <v>56</v>
      </c>
      <c r="E7" s="30" t="s">
        <v>57</v>
      </c>
      <c r="F7" s="31" t="s">
        <v>58</v>
      </c>
      <c r="G7" s="31" t="s">
        <v>33</v>
      </c>
      <c r="H7" s="30" t="s">
        <v>34</v>
      </c>
      <c r="I7" s="32" t="s">
        <v>35</v>
      </c>
      <c r="J7" s="32"/>
      <c r="K7" s="43" t="s">
        <v>36</v>
      </c>
      <c r="L7" s="44">
        <v>1.601934966394307</v>
      </c>
      <c r="M7" s="45"/>
      <c r="N7" s="45">
        <v>1.6257889622496846</v>
      </c>
      <c r="O7" s="45"/>
      <c r="P7" s="46">
        <v>1.5142037914995752</v>
      </c>
      <c r="Q7" s="47"/>
      <c r="R7" s="47">
        <f>IFERROR(([1]MASTER!G17/[1]MASTER!G12),"N/A")</f>
        <v>1.2225944067838092E-2</v>
      </c>
      <c r="S7" s="48" t="str">
        <f>IFERROR(([1]MASTER!H17/[1]MASTER!H12),"N/A")</f>
        <v>N/A</v>
      </c>
      <c r="T7" s="38">
        <v>0.02</v>
      </c>
      <c r="U7" s="38">
        <v>7.3999999999999996E-2</v>
      </c>
      <c r="V7" s="39" t="s">
        <v>59</v>
      </c>
      <c r="W7" s="15"/>
      <c r="X7" s="39" t="s">
        <v>38</v>
      </c>
      <c r="Y7" s="29"/>
    </row>
    <row r="8" spans="1:25" s="27" customFormat="1" ht="156.94999999999999" customHeight="1" x14ac:dyDescent="0.4">
      <c r="A8" s="28">
        <v>5</v>
      </c>
      <c r="B8" s="14" t="s">
        <v>28</v>
      </c>
      <c r="C8" s="29" t="s">
        <v>60</v>
      </c>
      <c r="D8" s="30" t="s">
        <v>61</v>
      </c>
      <c r="E8" s="30" t="s">
        <v>62</v>
      </c>
      <c r="F8" s="31" t="s">
        <v>63</v>
      </c>
      <c r="G8" s="31" t="s">
        <v>33</v>
      </c>
      <c r="H8" s="30" t="s">
        <v>34</v>
      </c>
      <c r="I8" s="32" t="s">
        <v>35</v>
      </c>
      <c r="J8" s="32"/>
      <c r="K8" s="32" t="s">
        <v>43</v>
      </c>
      <c r="L8" s="49">
        <v>52.874949321735819</v>
      </c>
      <c r="M8" s="50">
        <v>77.202415259230875</v>
      </c>
      <c r="N8" s="50">
        <v>45.693754104138669</v>
      </c>
      <c r="O8" s="50">
        <v>73.93355383328138</v>
      </c>
      <c r="P8" s="51">
        <v>44.100933271415244</v>
      </c>
      <c r="Q8" s="52">
        <f>IFERROR(([1]MASTER!F18/[1]MASTER!F19),"N/A")</f>
        <v>0.82200644096531605</v>
      </c>
      <c r="R8" s="52">
        <f>IFERROR(([1]MASTER!G18/[1]MASTER!G19),"N/A")</f>
        <v>0.58522621034863664</v>
      </c>
      <c r="S8" s="53">
        <f>IFERROR(([1]MASTER!H18/[1]MASTER!H19),"N/A")</f>
        <v>0.77215191942274219</v>
      </c>
      <c r="T8" s="38">
        <v>0.49199999999999999</v>
      </c>
      <c r="U8" s="38">
        <v>0.63200000000000001</v>
      </c>
      <c r="V8" s="39" t="s">
        <v>64</v>
      </c>
      <c r="W8" s="29" t="s">
        <v>65</v>
      </c>
      <c r="X8" s="39" t="s">
        <v>38</v>
      </c>
      <c r="Y8" s="29"/>
    </row>
    <row r="9" spans="1:25" s="27" customFormat="1" ht="156.94999999999999" customHeight="1" x14ac:dyDescent="0.4">
      <c r="A9" s="28">
        <v>6</v>
      </c>
      <c r="B9" s="14" t="s">
        <v>28</v>
      </c>
      <c r="C9" s="29" t="s">
        <v>66</v>
      </c>
      <c r="D9" s="30" t="s">
        <v>67</v>
      </c>
      <c r="E9" s="30" t="s">
        <v>68</v>
      </c>
      <c r="F9" s="31" t="s">
        <v>69</v>
      </c>
      <c r="G9" s="31" t="s">
        <v>33</v>
      </c>
      <c r="H9" s="30" t="s">
        <v>34</v>
      </c>
      <c r="I9" s="32" t="s">
        <v>35</v>
      </c>
      <c r="J9" s="32"/>
      <c r="K9" s="32" t="s">
        <v>43</v>
      </c>
      <c r="L9" s="49">
        <v>23.620214989979551</v>
      </c>
      <c r="M9" s="50">
        <v>15.06205979619274</v>
      </c>
      <c r="N9" s="50">
        <v>20.558214363463691</v>
      </c>
      <c r="O9" s="50">
        <v>16.621293642052056</v>
      </c>
      <c r="P9" s="51">
        <v>15.589824636943069</v>
      </c>
      <c r="Q9" s="52">
        <f>IFERROR(([1]MASTER!F20/[1]MASTER!F21),"N/A")</f>
        <v>0.27000143413536898</v>
      </c>
      <c r="R9" s="52">
        <f>IFERROR(([1]MASTER!G20/[1]MASTER!G21),"N/A")</f>
        <v>0.3697619063977628</v>
      </c>
      <c r="S9" s="54">
        <f>IFERROR(([1]MASTER!H20/[1]MASTER!H21),"N/A")</f>
        <v>0.31356964225242101</v>
      </c>
      <c r="T9" s="38">
        <v>0.20799999999999999</v>
      </c>
      <c r="U9" s="38">
        <v>0.309</v>
      </c>
      <c r="V9" s="39" t="s">
        <v>70</v>
      </c>
      <c r="W9" s="29" t="s">
        <v>65</v>
      </c>
      <c r="X9" s="39" t="s">
        <v>38</v>
      </c>
      <c r="Y9" s="29"/>
    </row>
    <row r="10" spans="1:25" s="60" customFormat="1" ht="156.94999999999999" customHeight="1" x14ac:dyDescent="0.4">
      <c r="A10" s="28">
        <v>7</v>
      </c>
      <c r="B10" s="14" t="s">
        <v>28</v>
      </c>
      <c r="C10" s="29" t="s">
        <v>71</v>
      </c>
      <c r="D10" s="30" t="s">
        <v>72</v>
      </c>
      <c r="E10" s="30" t="s">
        <v>73</v>
      </c>
      <c r="F10" s="31" t="s">
        <v>74</v>
      </c>
      <c r="G10" s="31" t="s">
        <v>33</v>
      </c>
      <c r="H10" s="30" t="s">
        <v>50</v>
      </c>
      <c r="I10" s="32" t="s">
        <v>75</v>
      </c>
      <c r="J10" s="39"/>
      <c r="K10" s="43" t="s">
        <v>36</v>
      </c>
      <c r="L10" s="55">
        <v>3.7</v>
      </c>
      <c r="M10" s="56"/>
      <c r="N10" s="57">
        <v>4.0469565217391308</v>
      </c>
      <c r="O10" s="56"/>
      <c r="P10" s="58">
        <v>3.4880952380952381</v>
      </c>
      <c r="Q10" s="58"/>
      <c r="R10" s="58">
        <f>IFERROR([1]MASTER!G22/[1]MASTER!G23,"N/A")</f>
        <v>6.5357142857142856</v>
      </c>
      <c r="S10" s="59" t="str">
        <f>IFERROR([1]MASTER!H22/[1]MASTER!H23,"N/A")</f>
        <v>N/A</v>
      </c>
      <c r="T10" s="32">
        <v>5</v>
      </c>
      <c r="U10" s="32">
        <v>8.5</v>
      </c>
      <c r="V10" s="32" t="s">
        <v>76</v>
      </c>
      <c r="W10" s="29"/>
      <c r="X10" s="39" t="s">
        <v>77</v>
      </c>
      <c r="Y10" s="29"/>
    </row>
    <row r="11" spans="1:25" s="60" customFormat="1" ht="156.94999999999999" customHeight="1" x14ac:dyDescent="0.4">
      <c r="A11" s="28">
        <v>8</v>
      </c>
      <c r="B11" s="30" t="s">
        <v>78</v>
      </c>
      <c r="C11" s="29" t="s">
        <v>79</v>
      </c>
      <c r="D11" s="30" t="s">
        <v>80</v>
      </c>
      <c r="E11" s="30" t="s">
        <v>81</v>
      </c>
      <c r="F11" s="31" t="s">
        <v>82</v>
      </c>
      <c r="G11" s="31" t="s">
        <v>33</v>
      </c>
      <c r="H11" s="30" t="s">
        <v>83</v>
      </c>
      <c r="I11" s="32" t="s">
        <v>84</v>
      </c>
      <c r="J11" s="32" t="s">
        <v>85</v>
      </c>
      <c r="K11" s="32" t="s">
        <v>43</v>
      </c>
      <c r="L11" s="32" t="s">
        <v>86</v>
      </c>
      <c r="M11" s="32" t="s">
        <v>86</v>
      </c>
      <c r="N11" s="32" t="s">
        <v>86</v>
      </c>
      <c r="O11" s="32" t="s">
        <v>87</v>
      </c>
      <c r="P11" s="61">
        <v>14.792056710351559</v>
      </c>
      <c r="Q11" s="61"/>
      <c r="R11" s="30" t="s">
        <v>88</v>
      </c>
      <c r="S11" s="62" t="s">
        <v>89</v>
      </c>
      <c r="T11" s="38">
        <v>2.0000000000000001E-4</v>
      </c>
      <c r="U11" s="63">
        <v>0.8</v>
      </c>
      <c r="V11" s="39" t="s">
        <v>90</v>
      </c>
      <c r="W11" s="15" t="s">
        <v>91</v>
      </c>
      <c r="X11" s="39" t="s">
        <v>92</v>
      </c>
      <c r="Y11" s="39"/>
    </row>
    <row r="12" spans="1:25" s="60" customFormat="1" ht="156.94999999999999" customHeight="1" x14ac:dyDescent="0.4">
      <c r="A12" s="28">
        <v>9</v>
      </c>
      <c r="B12" s="30" t="s">
        <v>78</v>
      </c>
      <c r="C12" s="15" t="s">
        <v>93</v>
      </c>
      <c r="D12" s="30" t="s">
        <v>94</v>
      </c>
      <c r="E12" s="30" t="s">
        <v>95</v>
      </c>
      <c r="F12" s="31" t="s">
        <v>96</v>
      </c>
      <c r="G12" s="31" t="s">
        <v>33</v>
      </c>
      <c r="H12" s="30" t="s">
        <v>34</v>
      </c>
      <c r="I12" s="32" t="s">
        <v>84</v>
      </c>
      <c r="J12" s="32" t="s">
        <v>97</v>
      </c>
      <c r="K12" s="32" t="s">
        <v>43</v>
      </c>
      <c r="L12" s="64" t="s">
        <v>86</v>
      </c>
      <c r="M12" s="65" t="s">
        <v>86</v>
      </c>
      <c r="N12" s="65" t="s">
        <v>86</v>
      </c>
      <c r="O12" s="65" t="s">
        <v>86</v>
      </c>
      <c r="P12" s="66" t="s">
        <v>98</v>
      </c>
      <c r="Q12" s="66" t="str">
        <f>IFERROR(([1]MASTER!F30/([1]MASTER!F31+[1]MASTER!F32)),"N/A")</f>
        <v>N/A</v>
      </c>
      <c r="R12" s="66">
        <f>IFERROR(([1]MASTER!G30/([1]MASTER!G31+[1]MASTER!G32)),"N/A")</f>
        <v>98.269909453320565</v>
      </c>
      <c r="S12" s="67">
        <f>IFERROR(([1]MASTER!H30/([1]MASTER!H31+[1]MASTER!H32)),"N/A")</f>
        <v>407.6960960191355</v>
      </c>
      <c r="T12" s="68">
        <v>476.71</v>
      </c>
      <c r="U12" s="68">
        <v>897.56</v>
      </c>
      <c r="V12" s="39" t="s">
        <v>99</v>
      </c>
      <c r="W12" s="29" t="s">
        <v>45</v>
      </c>
      <c r="X12" s="39" t="s">
        <v>38</v>
      </c>
      <c r="Y12" s="29"/>
    </row>
    <row r="13" spans="1:25" s="60" customFormat="1" ht="156.94999999999999" customHeight="1" x14ac:dyDescent="0.45">
      <c r="A13" s="28">
        <v>10</v>
      </c>
      <c r="B13" s="30" t="s">
        <v>78</v>
      </c>
      <c r="C13" s="29" t="s">
        <v>100</v>
      </c>
      <c r="D13" s="30" t="s">
        <v>101</v>
      </c>
      <c r="E13" s="30" t="s">
        <v>102</v>
      </c>
      <c r="F13" s="31" t="s">
        <v>103</v>
      </c>
      <c r="G13" s="31" t="s">
        <v>33</v>
      </c>
      <c r="H13" s="30" t="s">
        <v>34</v>
      </c>
      <c r="I13" s="32" t="s">
        <v>84</v>
      </c>
      <c r="J13" s="32" t="s">
        <v>85</v>
      </c>
      <c r="K13" s="32" t="s">
        <v>43</v>
      </c>
      <c r="L13" s="64">
        <v>11.978248633926878</v>
      </c>
      <c r="M13" s="65" t="s">
        <v>86</v>
      </c>
      <c r="N13" s="65" t="s">
        <v>86</v>
      </c>
      <c r="O13" s="65" t="s">
        <v>86</v>
      </c>
      <c r="P13" s="66" t="s">
        <v>98</v>
      </c>
      <c r="Q13" s="66" t="str">
        <f>IFERROR([1]MASTER!F33/[1]MASTER!F34,"N/A")</f>
        <v>N/A</v>
      </c>
      <c r="R13" s="66">
        <f>IFERROR([1]MASTER!G33/[1]MASTER!G34,"N/A")</f>
        <v>72.194151628073485</v>
      </c>
      <c r="S13" s="67">
        <f>IFERROR([1]MASTER!H33/[1]MASTER!H34,"N/A")</f>
        <v>82.987703773603073</v>
      </c>
      <c r="T13" s="68">
        <v>83.74</v>
      </c>
      <c r="U13" s="68">
        <v>237.82</v>
      </c>
      <c r="V13" s="39" t="s">
        <v>104</v>
      </c>
      <c r="W13" s="69" t="s">
        <v>45</v>
      </c>
      <c r="X13" s="39" t="s">
        <v>38</v>
      </c>
      <c r="Y13" s="29"/>
    </row>
    <row r="14" spans="1:25" s="60" customFormat="1" ht="313.5" customHeight="1" x14ac:dyDescent="0.4">
      <c r="A14" s="28">
        <v>11</v>
      </c>
      <c r="B14" s="30" t="s">
        <v>78</v>
      </c>
      <c r="C14" s="29" t="s">
        <v>105</v>
      </c>
      <c r="D14" s="30" t="s">
        <v>106</v>
      </c>
      <c r="E14" s="30" t="s">
        <v>107</v>
      </c>
      <c r="F14" s="31" t="s">
        <v>108</v>
      </c>
      <c r="G14" s="31" t="s">
        <v>33</v>
      </c>
      <c r="H14" s="30" t="s">
        <v>83</v>
      </c>
      <c r="I14" s="32" t="s">
        <v>84</v>
      </c>
      <c r="J14" s="32" t="s">
        <v>85</v>
      </c>
      <c r="K14" s="32" t="s">
        <v>43</v>
      </c>
      <c r="L14" s="70">
        <v>3</v>
      </c>
      <c r="M14" s="71">
        <v>3</v>
      </c>
      <c r="N14" s="71">
        <v>3</v>
      </c>
      <c r="O14" s="71">
        <v>3</v>
      </c>
      <c r="P14" s="66">
        <v>3</v>
      </c>
      <c r="Q14" s="66"/>
      <c r="R14" s="72" t="str">
        <f>IFERROR(COUNTIF([1]MASTER!G35:G37,"SI"),"N/A")</f>
        <v>N/A</v>
      </c>
      <c r="S14" s="73" t="str">
        <f>IFERROR(COUNTIF([1]MASTER!H35:H37,"SI"),"N/A")</f>
        <v>N/A</v>
      </c>
      <c r="T14" s="32">
        <v>2</v>
      </c>
      <c r="U14" s="32">
        <v>2.6</v>
      </c>
      <c r="V14" s="74" t="s">
        <v>109</v>
      </c>
      <c r="W14" s="29" t="s">
        <v>45</v>
      </c>
      <c r="X14" s="39" t="s">
        <v>110</v>
      </c>
      <c r="Y14" s="29"/>
    </row>
    <row r="15" spans="1:25" s="60" customFormat="1" ht="156.94999999999999" customHeight="1" x14ac:dyDescent="0.45">
      <c r="A15" s="28">
        <v>12</v>
      </c>
      <c r="B15" s="30" t="s">
        <v>78</v>
      </c>
      <c r="C15" s="29" t="s">
        <v>111</v>
      </c>
      <c r="D15" s="30" t="s">
        <v>112</v>
      </c>
      <c r="E15" s="30" t="s">
        <v>113</v>
      </c>
      <c r="F15" s="31" t="s">
        <v>114</v>
      </c>
      <c r="G15" s="31" t="s">
        <v>33</v>
      </c>
      <c r="H15" s="30" t="s">
        <v>50</v>
      </c>
      <c r="I15" s="32" t="s">
        <v>84</v>
      </c>
      <c r="J15" s="39" t="s">
        <v>85</v>
      </c>
      <c r="K15" s="43" t="s">
        <v>36</v>
      </c>
      <c r="L15" s="55">
        <v>83.202014158381786</v>
      </c>
      <c r="M15" s="57"/>
      <c r="N15" s="57">
        <v>88.445415736475525</v>
      </c>
      <c r="O15" s="57"/>
      <c r="P15" s="46">
        <v>88.445415736475525</v>
      </c>
      <c r="Q15" s="46"/>
      <c r="R15" s="47">
        <f>IFERROR(([1]MASTER!G38/[1]MASTER!G39),"N/A")</f>
        <v>0.92000000267153992</v>
      </c>
      <c r="S15" s="48" t="str">
        <f>IFERROR(([1]MASTER!H38/[1]MASTER!H39),"N/A")</f>
        <v>N/A</v>
      </c>
      <c r="T15" s="63">
        <v>0.59</v>
      </c>
      <c r="U15" s="38">
        <v>0.80500000000000005</v>
      </c>
      <c r="V15" s="32" t="s">
        <v>115</v>
      </c>
      <c r="W15" s="75"/>
      <c r="X15" s="39" t="s">
        <v>77</v>
      </c>
      <c r="Y15" s="29"/>
    </row>
    <row r="16" spans="1:25" s="60" customFormat="1" ht="142.5" x14ac:dyDescent="0.45">
      <c r="A16" s="28">
        <v>13</v>
      </c>
      <c r="B16" s="30" t="s">
        <v>78</v>
      </c>
      <c r="C16" s="29" t="s">
        <v>116</v>
      </c>
      <c r="D16" s="30" t="s">
        <v>117</v>
      </c>
      <c r="E16" s="30" t="s">
        <v>118</v>
      </c>
      <c r="F16" s="31" t="s">
        <v>119</v>
      </c>
      <c r="G16" s="31" t="s">
        <v>33</v>
      </c>
      <c r="H16" s="30" t="s">
        <v>50</v>
      </c>
      <c r="I16" s="32" t="s">
        <v>84</v>
      </c>
      <c r="J16" s="39" t="s">
        <v>97</v>
      </c>
      <c r="K16" s="43" t="s">
        <v>36</v>
      </c>
      <c r="L16" s="44">
        <v>80.766553433201537</v>
      </c>
      <c r="M16" s="76"/>
      <c r="N16" s="45" t="s">
        <v>86</v>
      </c>
      <c r="O16" s="45"/>
      <c r="P16" s="46">
        <v>83.69</v>
      </c>
      <c r="Q16" s="46"/>
      <c r="R16" s="47">
        <f>IFERROR(([1]MASTER!G40/[1]MASTER!G41),"N/A")</f>
        <v>0.86051272572478377</v>
      </c>
      <c r="S16" s="48" t="str">
        <f>IFERROR(([1]MASTER!H40/[1]MASTER!H41),"N/A")</f>
        <v>N/A</v>
      </c>
      <c r="T16" s="38">
        <v>0.66500000000000004</v>
      </c>
      <c r="U16" s="38">
        <v>0.97</v>
      </c>
      <c r="V16" s="32" t="s">
        <v>120</v>
      </c>
      <c r="W16" s="75"/>
      <c r="X16" s="39" t="s">
        <v>77</v>
      </c>
      <c r="Y16" s="30"/>
    </row>
    <row r="17" spans="1:25" s="60" customFormat="1" ht="199.5" customHeight="1" x14ac:dyDescent="0.45">
      <c r="A17" s="28">
        <v>14</v>
      </c>
      <c r="B17" s="30" t="s">
        <v>121</v>
      </c>
      <c r="C17" s="29" t="s">
        <v>122</v>
      </c>
      <c r="D17" s="30" t="s">
        <v>123</v>
      </c>
      <c r="E17" s="30" t="s">
        <v>124</v>
      </c>
      <c r="F17" s="31" t="s">
        <v>125</v>
      </c>
      <c r="G17" s="31" t="s">
        <v>33</v>
      </c>
      <c r="H17" s="30" t="s">
        <v>34</v>
      </c>
      <c r="I17" s="32" t="s">
        <v>35</v>
      </c>
      <c r="J17" s="32"/>
      <c r="K17" s="43" t="s">
        <v>36</v>
      </c>
      <c r="L17" s="44">
        <v>10.039494868045056</v>
      </c>
      <c r="M17" s="45"/>
      <c r="N17" s="45">
        <v>10.990948063509483</v>
      </c>
      <c r="O17" s="45"/>
      <c r="P17" s="46">
        <v>10.86565160055164</v>
      </c>
      <c r="Q17" s="46"/>
      <c r="R17" s="47">
        <f>IFERROR(([1]MASTER!G43/[1]MASTER!G12),"N/A")</f>
        <v>0.10240593323193818</v>
      </c>
      <c r="S17" s="48" t="str">
        <f>IFERROR(([1]MASTER!H43/[1]MASTER!H12),"N/A")</f>
        <v>N/A</v>
      </c>
      <c r="T17" s="38">
        <v>0.13700000000000001</v>
      </c>
      <c r="U17" s="38">
        <v>0.151</v>
      </c>
      <c r="V17" s="39" t="s">
        <v>126</v>
      </c>
      <c r="W17" s="75"/>
      <c r="X17" s="39" t="s">
        <v>38</v>
      </c>
      <c r="Y17" s="29"/>
    </row>
    <row r="18" spans="1:25" s="60" customFormat="1" ht="85.5" customHeight="1" x14ac:dyDescent="0.45">
      <c r="A18" s="28">
        <v>15</v>
      </c>
      <c r="B18" s="30" t="s">
        <v>121</v>
      </c>
      <c r="C18" s="29" t="s">
        <v>127</v>
      </c>
      <c r="D18" s="30" t="s">
        <v>128</v>
      </c>
      <c r="E18" s="30" t="s">
        <v>129</v>
      </c>
      <c r="F18" s="31" t="s">
        <v>130</v>
      </c>
      <c r="G18" s="31" t="s">
        <v>33</v>
      </c>
      <c r="H18" s="30" t="s">
        <v>34</v>
      </c>
      <c r="I18" s="29" t="s">
        <v>131</v>
      </c>
      <c r="J18" s="32" t="s">
        <v>35</v>
      </c>
      <c r="K18" s="32" t="s">
        <v>43</v>
      </c>
      <c r="L18" s="77">
        <v>834.68936206189153</v>
      </c>
      <c r="M18" s="78">
        <v>996.92556407134157</v>
      </c>
      <c r="N18" s="78">
        <v>785.16482067496599</v>
      </c>
      <c r="O18" s="78">
        <v>1016.5125677016498</v>
      </c>
      <c r="P18" s="79">
        <v>857.81673831438604</v>
      </c>
      <c r="Q18" s="80">
        <f>IFERROR([1]MASTER!F44/([1]MASTER!F45+[1]MASTER!F46),"N/A")</f>
        <v>926.046259317558</v>
      </c>
      <c r="R18" s="79">
        <f>IFERROR([1]MASTER!G44/([1]MASTER!G45+[1]MASTER!G46),"N/A")</f>
        <v>842.98782505756401</v>
      </c>
      <c r="S18" s="81">
        <f>IFERROR([1]MASTER!H44/([1]MASTER!H45+[1]MASTER!H46),"N/A")</f>
        <v>934.41202739973198</v>
      </c>
      <c r="T18" s="68">
        <v>804.26</v>
      </c>
      <c r="U18" s="68">
        <v>1033</v>
      </c>
      <c r="V18" s="39" t="s">
        <v>132</v>
      </c>
      <c r="W18" s="75" t="s">
        <v>133</v>
      </c>
      <c r="X18" s="39" t="s">
        <v>38</v>
      </c>
      <c r="Y18" s="29"/>
    </row>
    <row r="19" spans="1:25" s="60" customFormat="1" ht="85.5" customHeight="1" x14ac:dyDescent="0.45">
      <c r="A19" s="28">
        <v>16</v>
      </c>
      <c r="B19" s="30" t="s">
        <v>121</v>
      </c>
      <c r="C19" s="29" t="s">
        <v>134</v>
      </c>
      <c r="D19" s="30" t="s">
        <v>135</v>
      </c>
      <c r="E19" s="30" t="s">
        <v>136</v>
      </c>
      <c r="F19" s="31" t="s">
        <v>137</v>
      </c>
      <c r="G19" s="31" t="s">
        <v>33</v>
      </c>
      <c r="H19" s="30" t="s">
        <v>34</v>
      </c>
      <c r="I19" s="29" t="s">
        <v>131</v>
      </c>
      <c r="J19" s="32" t="s">
        <v>35</v>
      </c>
      <c r="K19" s="32" t="s">
        <v>43</v>
      </c>
      <c r="L19" s="77">
        <v>46.28422660417003</v>
      </c>
      <c r="M19" s="78">
        <v>77.83021774944487</v>
      </c>
      <c r="N19" s="78">
        <v>37.852004259879102</v>
      </c>
      <c r="O19" s="78">
        <v>22.487924962626838</v>
      </c>
      <c r="P19" s="79">
        <v>165.89344470123035</v>
      </c>
      <c r="Q19" s="80">
        <f>IFERROR([1]MASTER!F47/([1]MASTER!F45+[1]MASTER!F46),"N/A")</f>
        <v>0</v>
      </c>
      <c r="R19" s="79">
        <f>IFERROR([1]MASTER!G47/([1]MASTER!G45+[1]MASTER!G46),"N/A")</f>
        <v>62.733081005840951</v>
      </c>
      <c r="S19" s="81">
        <f>IFERROR([1]MASTER!H47/([1]MASTER!H45+[1]MASTER!H46),"N/A")</f>
        <v>190.7634779358697</v>
      </c>
      <c r="T19" s="68">
        <v>128.53</v>
      </c>
      <c r="U19" s="68">
        <v>444.85</v>
      </c>
      <c r="V19" s="39" t="s">
        <v>138</v>
      </c>
      <c r="W19" s="75" t="s">
        <v>133</v>
      </c>
      <c r="X19" s="39" t="s">
        <v>38</v>
      </c>
      <c r="Y19" s="29"/>
    </row>
    <row r="20" spans="1:25" s="60" customFormat="1" ht="156.94999999999999" customHeight="1" x14ac:dyDescent="0.45">
      <c r="A20" s="28">
        <v>17</v>
      </c>
      <c r="B20" s="30" t="s">
        <v>121</v>
      </c>
      <c r="C20" s="29" t="s">
        <v>139</v>
      </c>
      <c r="D20" s="30" t="s">
        <v>140</v>
      </c>
      <c r="E20" s="30" t="s">
        <v>141</v>
      </c>
      <c r="F20" s="31" t="s">
        <v>142</v>
      </c>
      <c r="G20" s="31" t="s">
        <v>33</v>
      </c>
      <c r="H20" s="30" t="s">
        <v>34</v>
      </c>
      <c r="I20" s="29" t="s">
        <v>131</v>
      </c>
      <c r="J20" s="32"/>
      <c r="K20" s="43" t="s">
        <v>36</v>
      </c>
      <c r="L20" s="82">
        <v>553.2110753316507</v>
      </c>
      <c r="M20" s="83"/>
      <c r="N20" s="83">
        <v>556.29729193401158</v>
      </c>
      <c r="O20" s="83"/>
      <c r="P20" s="58">
        <v>702.74852051244375</v>
      </c>
      <c r="Q20" s="58"/>
      <c r="R20" s="58">
        <f>IFERROR([1]MASTER!G48/([1]MASTER!G45+[1]MASTER!G46),"N/A")</f>
        <v>634.17554084114943</v>
      </c>
      <c r="S20" s="59">
        <f>IFERROR([1]MASTER!H48/([1]MASTER!H45+[1]MASTER!H46),"N/A")</f>
        <v>0</v>
      </c>
      <c r="T20" s="32">
        <v>626.22</v>
      </c>
      <c r="U20" s="84">
        <v>1444</v>
      </c>
      <c r="V20" s="39" t="s">
        <v>143</v>
      </c>
      <c r="W20" s="75"/>
      <c r="X20" s="39" t="s">
        <v>38</v>
      </c>
      <c r="Y20" s="30"/>
    </row>
    <row r="21" spans="1:25" s="60" customFormat="1" ht="178.5" customHeight="1" x14ac:dyDescent="0.45">
      <c r="A21" s="28">
        <v>18</v>
      </c>
      <c r="B21" s="30" t="s">
        <v>121</v>
      </c>
      <c r="C21" s="29" t="s">
        <v>144</v>
      </c>
      <c r="D21" s="30" t="s">
        <v>145</v>
      </c>
      <c r="E21" s="30" t="s">
        <v>146</v>
      </c>
      <c r="F21" s="85" t="s">
        <v>147</v>
      </c>
      <c r="G21" s="85" t="s">
        <v>33</v>
      </c>
      <c r="H21" s="30" t="s">
        <v>50</v>
      </c>
      <c r="I21" s="29" t="s">
        <v>131</v>
      </c>
      <c r="J21" s="30"/>
      <c r="K21" s="83" t="s">
        <v>36</v>
      </c>
      <c r="L21" s="83"/>
      <c r="M21" s="83"/>
      <c r="N21" s="83"/>
      <c r="O21" s="83"/>
      <c r="P21" s="83"/>
      <c r="Q21" s="83"/>
      <c r="R21" s="47">
        <f>IFERROR(([1]MASTER!G49/[1]MASTER!G50),"N/A")</f>
        <v>0.71351396378077792</v>
      </c>
      <c r="S21" s="48" t="str">
        <f>IFERROR(([1]MASTER!H49/[1]MASTER!H50),"N/A")</f>
        <v>N/A</v>
      </c>
      <c r="T21" s="86">
        <v>0</v>
      </c>
      <c r="U21" s="86">
        <v>1</v>
      </c>
      <c r="V21" s="29" t="s">
        <v>148</v>
      </c>
      <c r="W21" s="75"/>
      <c r="X21" s="39" t="s">
        <v>77</v>
      </c>
      <c r="Y21" s="29"/>
    </row>
    <row r="22" spans="1:25" s="60" customFormat="1" ht="156.94999999999999" customHeight="1" x14ac:dyDescent="0.4">
      <c r="A22" s="28">
        <v>19</v>
      </c>
      <c r="B22" s="30" t="s">
        <v>149</v>
      </c>
      <c r="C22" s="29" t="s">
        <v>150</v>
      </c>
      <c r="D22" s="30" t="s">
        <v>151</v>
      </c>
      <c r="E22" s="30" t="s">
        <v>152</v>
      </c>
      <c r="F22" s="31" t="s">
        <v>153</v>
      </c>
      <c r="G22" s="31" t="s">
        <v>33</v>
      </c>
      <c r="H22" s="30" t="s">
        <v>50</v>
      </c>
      <c r="I22" s="32" t="s">
        <v>154</v>
      </c>
      <c r="J22" s="39"/>
      <c r="K22" s="32" t="s">
        <v>43</v>
      </c>
      <c r="L22" s="63">
        <v>1</v>
      </c>
      <c r="M22" s="63">
        <v>1</v>
      </c>
      <c r="N22" s="63">
        <v>1</v>
      </c>
      <c r="O22" s="63">
        <v>1</v>
      </c>
      <c r="P22" s="87">
        <v>80.403180822551462</v>
      </c>
      <c r="Q22" s="88">
        <f>IFERROR(([1]MASTER!F52+[1]MASTER!F53)/([1]MASTER!F54+[1]MASTER!F55),"N/A")</f>
        <v>0.72753488486609263</v>
      </c>
      <c r="R22" s="89">
        <f>IFERROR(([1]MASTER!G52+[1]MASTER!G53)/([1]MASTER!G54+[1]MASTER!G55),"N/A")</f>
        <v>0.81376682690828062</v>
      </c>
      <c r="S22" s="90">
        <f>IFERROR(([1]MASTER!H52+[1]MASTER!H53)/([1]MASTER!H54+[1]MASTER!H55),"N/A")</f>
        <v>0.81181303498839452</v>
      </c>
      <c r="T22" s="63">
        <v>0.46</v>
      </c>
      <c r="U22" s="63">
        <v>0.99</v>
      </c>
      <c r="V22" s="39" t="s">
        <v>155</v>
      </c>
      <c r="W22" s="29" t="s">
        <v>133</v>
      </c>
      <c r="X22" s="39" t="s">
        <v>77</v>
      </c>
      <c r="Y22" s="30" t="s">
        <v>156</v>
      </c>
    </row>
    <row r="23" spans="1:25" s="60" customFormat="1" ht="156.94999999999999" customHeight="1" x14ac:dyDescent="0.4">
      <c r="A23" s="28">
        <v>20</v>
      </c>
      <c r="B23" s="30" t="s">
        <v>149</v>
      </c>
      <c r="C23" s="29" t="s">
        <v>157</v>
      </c>
      <c r="D23" s="30" t="s">
        <v>158</v>
      </c>
      <c r="E23" s="30" t="s">
        <v>159</v>
      </c>
      <c r="F23" s="31" t="s">
        <v>160</v>
      </c>
      <c r="G23" s="31" t="s">
        <v>33</v>
      </c>
      <c r="H23" s="30" t="s">
        <v>34</v>
      </c>
      <c r="I23" s="32" t="s">
        <v>154</v>
      </c>
      <c r="J23" s="32" t="s">
        <v>35</v>
      </c>
      <c r="K23" s="32" t="s">
        <v>43</v>
      </c>
      <c r="L23" s="77">
        <v>211.59238429302596</v>
      </c>
      <c r="M23" s="78">
        <v>187.52524386759725</v>
      </c>
      <c r="N23" s="78">
        <v>229.60395749153096</v>
      </c>
      <c r="O23" s="78">
        <v>236.54922414731371</v>
      </c>
      <c r="P23" s="66">
        <v>382.13536445356289</v>
      </c>
      <c r="Q23" s="91">
        <f>IFERROR([1]MASTER!F56/([1]MASTER!F52+[1]MASTER!F53),"N/A")</f>
        <v>255.82600956026988</v>
      </c>
      <c r="R23" s="66">
        <f>IFERROR([1]MASTER!G56/([1]MASTER!G52+[1]MASTER!G53),"N/A")</f>
        <v>289.2286509035074</v>
      </c>
      <c r="S23" s="67">
        <f>IFERROR([1]MASTER!H56/([1]MASTER!H52+[1]MASTER!H53),"N/A")</f>
        <v>224.65316133033804</v>
      </c>
      <c r="T23" s="68">
        <v>220.76</v>
      </c>
      <c r="U23" s="68">
        <v>432.45</v>
      </c>
      <c r="V23" s="39" t="s">
        <v>161</v>
      </c>
      <c r="W23" s="29" t="s">
        <v>133</v>
      </c>
      <c r="X23" s="39" t="s">
        <v>38</v>
      </c>
      <c r="Y23" s="29"/>
    </row>
    <row r="24" spans="1:25" s="60" customFormat="1" ht="156.94999999999999" customHeight="1" x14ac:dyDescent="0.4">
      <c r="A24" s="28">
        <v>21</v>
      </c>
      <c r="B24" s="30" t="s">
        <v>149</v>
      </c>
      <c r="C24" s="29" t="s">
        <v>162</v>
      </c>
      <c r="D24" s="30" t="s">
        <v>163</v>
      </c>
      <c r="E24" s="30" t="s">
        <v>164</v>
      </c>
      <c r="F24" s="31" t="s">
        <v>165</v>
      </c>
      <c r="G24" s="31" t="s">
        <v>33</v>
      </c>
      <c r="H24" s="30" t="s">
        <v>83</v>
      </c>
      <c r="I24" s="32" t="s">
        <v>154</v>
      </c>
      <c r="J24" s="32"/>
      <c r="K24" s="32" t="s">
        <v>43</v>
      </c>
      <c r="L24" s="92">
        <v>9</v>
      </c>
      <c r="M24" s="93">
        <v>10</v>
      </c>
      <c r="N24" s="93">
        <v>8</v>
      </c>
      <c r="O24" s="93">
        <v>8</v>
      </c>
      <c r="P24" s="66">
        <v>9</v>
      </c>
      <c r="Q24" s="94" t="str">
        <f>IFERROR(COUNTIF([1]MASTER!F57:F67,"SI"),"N/A")</f>
        <v>N/A</v>
      </c>
      <c r="R24" s="94" t="str">
        <f>IFERROR(COUNTIF([1]MASTER!G57:G67,"SI"),"N/A")</f>
        <v>N/A</v>
      </c>
      <c r="S24" s="95" t="str">
        <f>IFERROR(COUNTIF([1]MASTER!H57:H67,"SI"),"N/A")</f>
        <v>N/A</v>
      </c>
      <c r="T24" s="32">
        <v>4.4000000000000004</v>
      </c>
      <c r="U24" s="32">
        <v>9.9</v>
      </c>
      <c r="V24" s="32" t="s">
        <v>166</v>
      </c>
      <c r="W24" s="29" t="s">
        <v>45</v>
      </c>
      <c r="X24" s="39" t="s">
        <v>110</v>
      </c>
      <c r="Y24" s="29"/>
    </row>
    <row r="25" spans="1:25" s="60" customFormat="1" ht="156.94999999999999" customHeight="1" x14ac:dyDescent="0.4">
      <c r="A25" s="28">
        <v>22</v>
      </c>
      <c r="B25" s="30" t="s">
        <v>149</v>
      </c>
      <c r="C25" s="29" t="s">
        <v>167</v>
      </c>
      <c r="D25" s="30" t="s">
        <v>168</v>
      </c>
      <c r="E25" s="30" t="s">
        <v>169</v>
      </c>
      <c r="F25" s="31" t="s">
        <v>170</v>
      </c>
      <c r="G25" s="31" t="s">
        <v>33</v>
      </c>
      <c r="H25" s="30" t="s">
        <v>83</v>
      </c>
      <c r="I25" s="32" t="s">
        <v>154</v>
      </c>
      <c r="J25" s="32"/>
      <c r="K25" s="32" t="s">
        <v>43</v>
      </c>
      <c r="L25" s="92">
        <v>4</v>
      </c>
      <c r="M25" s="93">
        <v>4</v>
      </c>
      <c r="N25" s="93">
        <v>4</v>
      </c>
      <c r="O25" s="93">
        <v>4</v>
      </c>
      <c r="P25" s="79">
        <v>4</v>
      </c>
      <c r="Q25" s="94" t="str">
        <f>IFERROR(COUNTIF([1]MASTER!F68:F71,"SI"),"N/A")</f>
        <v>N/A</v>
      </c>
      <c r="R25" s="94" t="str">
        <f>IFERROR(COUNTIF([1]MASTER!G68:G71,"SI"),"N/A")</f>
        <v>N/A</v>
      </c>
      <c r="S25" s="95" t="str">
        <f>IFERROR(COUNTIF([1]MASTER!H68:H71,"SI"),"N/A")</f>
        <v>N/A</v>
      </c>
      <c r="T25" s="32">
        <v>2.7</v>
      </c>
      <c r="U25" s="32">
        <v>4</v>
      </c>
      <c r="V25" s="32" t="s">
        <v>171</v>
      </c>
      <c r="W25" s="29" t="s">
        <v>45</v>
      </c>
      <c r="X25" s="39" t="s">
        <v>110</v>
      </c>
      <c r="Y25" s="29"/>
    </row>
    <row r="26" spans="1:25" s="60" customFormat="1" ht="156.94999999999999" customHeight="1" x14ac:dyDescent="0.4">
      <c r="A26" s="28">
        <v>23</v>
      </c>
      <c r="B26" s="30" t="s">
        <v>172</v>
      </c>
      <c r="C26" s="29" t="s">
        <v>173</v>
      </c>
      <c r="D26" s="30" t="s">
        <v>174</v>
      </c>
      <c r="E26" s="30" t="s">
        <v>175</v>
      </c>
      <c r="F26" s="31" t="s">
        <v>176</v>
      </c>
      <c r="G26" s="31" t="s">
        <v>33</v>
      </c>
      <c r="H26" s="30" t="s">
        <v>50</v>
      </c>
      <c r="I26" s="32" t="s">
        <v>154</v>
      </c>
      <c r="J26" s="32" t="s">
        <v>177</v>
      </c>
      <c r="K26" s="43" t="s">
        <v>36</v>
      </c>
      <c r="L26" s="96">
        <v>436.39574579684142</v>
      </c>
      <c r="M26" s="97"/>
      <c r="N26" s="98">
        <v>340.81998693141662</v>
      </c>
      <c r="O26" s="98"/>
      <c r="P26" s="58">
        <v>379.03141663142981</v>
      </c>
      <c r="Q26" s="58"/>
      <c r="R26" s="58">
        <f>IFERROR([1]MASTER!G74/[1]MASTER!G73,"N/A")</f>
        <v>429.62679691981435</v>
      </c>
      <c r="S26" s="59">
        <f>IFERROR([1]MASTER!H74/[1]MASTER!H73,"N/A")</f>
        <v>0</v>
      </c>
      <c r="T26" s="32">
        <v>286.89999999999998</v>
      </c>
      <c r="U26" s="32">
        <v>337.9</v>
      </c>
      <c r="V26" s="32" t="s">
        <v>178</v>
      </c>
      <c r="W26" s="29"/>
      <c r="X26" s="39" t="s">
        <v>179</v>
      </c>
      <c r="Y26" s="29"/>
    </row>
    <row r="27" spans="1:25" s="60" customFormat="1" ht="156.94999999999999" customHeight="1" x14ac:dyDescent="0.4">
      <c r="A27" s="28">
        <v>24</v>
      </c>
      <c r="B27" s="30" t="s">
        <v>172</v>
      </c>
      <c r="C27" s="29" t="s">
        <v>180</v>
      </c>
      <c r="D27" s="30" t="s">
        <v>181</v>
      </c>
      <c r="E27" s="30" t="s">
        <v>182</v>
      </c>
      <c r="F27" s="31" t="s">
        <v>183</v>
      </c>
      <c r="G27" s="31" t="s">
        <v>33</v>
      </c>
      <c r="H27" s="30" t="s">
        <v>50</v>
      </c>
      <c r="I27" s="32" t="s">
        <v>84</v>
      </c>
      <c r="J27" s="32" t="s">
        <v>85</v>
      </c>
      <c r="K27" s="43" t="s">
        <v>36</v>
      </c>
      <c r="L27" s="96">
        <v>310</v>
      </c>
      <c r="M27" s="97"/>
      <c r="N27" s="98">
        <v>385.8602427595012</v>
      </c>
      <c r="O27" s="98"/>
      <c r="P27" s="58">
        <v>381.35241973575853</v>
      </c>
      <c r="Q27" s="58"/>
      <c r="R27" s="58">
        <f>IFERROR((([1]MASTER!G75/[1]MASTER!G73)/365),"N/A")</f>
        <v>201.767390335833</v>
      </c>
      <c r="S27" s="59">
        <f>IFERROR((([1]MASTER!H75/[1]MASTER!H73)/365),"N/A")</f>
        <v>0</v>
      </c>
      <c r="T27" s="39">
        <v>138.1</v>
      </c>
      <c r="U27" s="32">
        <v>262.7</v>
      </c>
      <c r="V27" s="32" t="s">
        <v>184</v>
      </c>
      <c r="W27" s="29"/>
      <c r="X27" s="39" t="s">
        <v>179</v>
      </c>
      <c r="Y27" s="29"/>
    </row>
    <row r="28" spans="1:25" s="60" customFormat="1" ht="156.94999999999999" customHeight="1" x14ac:dyDescent="0.4">
      <c r="A28" s="28">
        <v>25</v>
      </c>
      <c r="B28" s="30" t="s">
        <v>172</v>
      </c>
      <c r="C28" s="29" t="s">
        <v>185</v>
      </c>
      <c r="D28" s="30" t="s">
        <v>186</v>
      </c>
      <c r="E28" s="30" t="s">
        <v>187</v>
      </c>
      <c r="F28" s="31" t="s">
        <v>188</v>
      </c>
      <c r="G28" s="31" t="s">
        <v>33</v>
      </c>
      <c r="H28" s="30" t="s">
        <v>50</v>
      </c>
      <c r="I28" s="32" t="s">
        <v>189</v>
      </c>
      <c r="J28" s="39"/>
      <c r="K28" s="43" t="s">
        <v>36</v>
      </c>
      <c r="L28" s="44">
        <v>10.065905481411779</v>
      </c>
      <c r="M28" s="76"/>
      <c r="N28" s="45">
        <v>6.1464470344539421</v>
      </c>
      <c r="O28" s="45"/>
      <c r="P28" s="58">
        <v>6.0746409959308298</v>
      </c>
      <c r="Q28" s="58"/>
      <c r="R28" s="58">
        <f>IFERROR([1]MASTER!G76/[1]MASTER!G73,"N/A")</f>
        <v>14.055503528655112</v>
      </c>
      <c r="S28" s="59">
        <f>IFERROR([1]MASTER!H76/[1]MASTER!H73,"N/A")</f>
        <v>0</v>
      </c>
      <c r="T28" s="32">
        <v>1.62</v>
      </c>
      <c r="U28" s="32">
        <v>8.3000000000000007</v>
      </c>
      <c r="V28" s="32" t="s">
        <v>190</v>
      </c>
      <c r="W28" s="29"/>
      <c r="X28" s="39" t="s">
        <v>77</v>
      </c>
      <c r="Y28" s="30"/>
    </row>
    <row r="29" spans="1:25" s="60" customFormat="1" ht="156.94999999999999" customHeight="1" x14ac:dyDescent="0.4">
      <c r="A29" s="28">
        <v>26</v>
      </c>
      <c r="B29" s="30" t="s">
        <v>172</v>
      </c>
      <c r="C29" s="29" t="s">
        <v>191</v>
      </c>
      <c r="D29" s="30" t="s">
        <v>192</v>
      </c>
      <c r="E29" s="30" t="s">
        <v>193</v>
      </c>
      <c r="F29" s="31" t="s">
        <v>194</v>
      </c>
      <c r="G29" s="31" t="s">
        <v>33</v>
      </c>
      <c r="H29" s="30" t="s">
        <v>50</v>
      </c>
      <c r="I29" s="32" t="s">
        <v>189</v>
      </c>
      <c r="J29" s="39"/>
      <c r="K29" s="43" t="s">
        <v>36</v>
      </c>
      <c r="L29" s="44">
        <v>5.0936343406806772</v>
      </c>
      <c r="M29" s="76"/>
      <c r="N29" s="45">
        <v>4.2647677214880408</v>
      </c>
      <c r="O29" s="45"/>
      <c r="P29" s="58">
        <v>4.2149444539019552</v>
      </c>
      <c r="Q29" s="58"/>
      <c r="R29" s="58">
        <f>IFERROR([1]MASTER!G77/[1]MASTER!G73,"N/A")</f>
        <v>9.4898735854960101</v>
      </c>
      <c r="S29" s="59">
        <f>IFERROR([1]MASTER!H77/[1]MASTER!H73,"N/A")</f>
        <v>0</v>
      </c>
      <c r="T29" s="32">
        <v>1.3</v>
      </c>
      <c r="U29" s="32">
        <v>3.5</v>
      </c>
      <c r="V29" s="32" t="s">
        <v>195</v>
      </c>
      <c r="W29" s="29"/>
      <c r="X29" s="39" t="s">
        <v>77</v>
      </c>
      <c r="Y29" s="30"/>
    </row>
    <row r="30" spans="1:25" s="60" customFormat="1" ht="156.94999999999999" customHeight="1" x14ac:dyDescent="0.4">
      <c r="A30" s="28">
        <v>27</v>
      </c>
      <c r="B30" s="30" t="s">
        <v>196</v>
      </c>
      <c r="C30" s="29" t="s">
        <v>197</v>
      </c>
      <c r="D30" s="30" t="s">
        <v>198</v>
      </c>
      <c r="E30" s="30" t="s">
        <v>199</v>
      </c>
      <c r="F30" s="31" t="s">
        <v>200</v>
      </c>
      <c r="G30" s="31" t="s">
        <v>33</v>
      </c>
      <c r="H30" s="30" t="s">
        <v>50</v>
      </c>
      <c r="I30" s="32" t="s">
        <v>84</v>
      </c>
      <c r="J30" s="39" t="s">
        <v>201</v>
      </c>
      <c r="K30" s="32" t="s">
        <v>43</v>
      </c>
      <c r="L30" s="99">
        <v>0.50549559395749177</v>
      </c>
      <c r="M30" s="100">
        <v>0.54604008587926234</v>
      </c>
      <c r="N30" s="101">
        <v>0.55728729102490593</v>
      </c>
      <c r="O30" s="101">
        <v>0.56910286050049153</v>
      </c>
      <c r="P30" s="66">
        <v>0.57559266560864575</v>
      </c>
      <c r="Q30" s="66" t="str">
        <f>IFERROR([1]MASTER!F79/[1]MASTER!F73,"N/A")</f>
        <v>N/A</v>
      </c>
      <c r="R30" s="66">
        <f>IFERROR([1]MASTER!G79/[1]MASTER!G73,"N/A")</f>
        <v>0</v>
      </c>
      <c r="S30" s="102">
        <f>IFERROR([1]MASTER!H79/[1]MASTER!H73,"N/A")</f>
        <v>0.55682751827109622</v>
      </c>
      <c r="T30" s="32">
        <v>0.36</v>
      </c>
      <c r="U30" s="32">
        <v>0.53</v>
      </c>
      <c r="V30" s="39" t="s">
        <v>202</v>
      </c>
      <c r="W30" s="29" t="s">
        <v>203</v>
      </c>
      <c r="X30" s="39" t="s">
        <v>179</v>
      </c>
      <c r="Y30" s="30" t="s">
        <v>204</v>
      </c>
    </row>
    <row r="31" spans="1:25" s="60" customFormat="1" ht="156.94999999999999" customHeight="1" x14ac:dyDescent="0.4">
      <c r="A31" s="28">
        <v>28</v>
      </c>
      <c r="B31" s="30" t="s">
        <v>196</v>
      </c>
      <c r="C31" s="29" t="s">
        <v>205</v>
      </c>
      <c r="D31" s="30" t="s">
        <v>206</v>
      </c>
      <c r="E31" s="30" t="s">
        <v>207</v>
      </c>
      <c r="F31" s="31" t="s">
        <v>208</v>
      </c>
      <c r="G31" s="31" t="s">
        <v>33</v>
      </c>
      <c r="H31" s="30" t="s">
        <v>34</v>
      </c>
      <c r="I31" s="32" t="s">
        <v>209</v>
      </c>
      <c r="J31" s="32"/>
      <c r="K31" s="32" t="s">
        <v>43</v>
      </c>
      <c r="L31" s="77">
        <v>1.3071131185213327</v>
      </c>
      <c r="M31" s="78">
        <v>2.0686951986288333</v>
      </c>
      <c r="N31" s="78">
        <v>1.2994402780246843</v>
      </c>
      <c r="O31" s="78">
        <v>3.5692784306056882</v>
      </c>
      <c r="P31" s="79">
        <v>2.2533631918889894</v>
      </c>
      <c r="Q31" s="103">
        <f>IFERROR(([1]MASTER!F80+[1]MASTER!F81)/[1]MASTER!F82,"N/A")</f>
        <v>0.91474756391523315</v>
      </c>
      <c r="R31" s="79">
        <f>IFERROR(([1]MASTER!G80+[1]MASTER!G81)/[1]MASTER!G82,"N/A")</f>
        <v>0.75582139356960842</v>
      </c>
      <c r="S31" s="81">
        <f>IFERROR(([1]MASTER!H80+[1]MASTER!H81)/[1]MASTER!H82,"N/A")</f>
        <v>0.57070910481324821</v>
      </c>
      <c r="T31" s="68">
        <v>1</v>
      </c>
      <c r="U31" s="68">
        <v>4.9400000000000004</v>
      </c>
      <c r="V31" s="39" t="s">
        <v>210</v>
      </c>
      <c r="W31" s="29" t="s">
        <v>53</v>
      </c>
      <c r="X31" s="39" t="s">
        <v>211</v>
      </c>
      <c r="Y31" s="30"/>
    </row>
    <row r="32" spans="1:25" s="60" customFormat="1" ht="156.94999999999999" customHeight="1" x14ac:dyDescent="0.4">
      <c r="A32" s="28">
        <v>29</v>
      </c>
      <c r="B32" s="30" t="s">
        <v>196</v>
      </c>
      <c r="C32" s="29" t="s">
        <v>212</v>
      </c>
      <c r="D32" s="30" t="s">
        <v>213</v>
      </c>
      <c r="E32" s="30" t="s">
        <v>214</v>
      </c>
      <c r="F32" s="31" t="s">
        <v>215</v>
      </c>
      <c r="G32" s="31" t="s">
        <v>33</v>
      </c>
      <c r="H32" s="30" t="s">
        <v>34</v>
      </c>
      <c r="I32" s="32" t="s">
        <v>209</v>
      </c>
      <c r="J32" s="32"/>
      <c r="K32" s="32" t="s">
        <v>43</v>
      </c>
      <c r="L32" s="77">
        <v>6.4618994320366593E-2</v>
      </c>
      <c r="M32" s="78">
        <v>0.63980178901868701</v>
      </c>
      <c r="N32" s="78">
        <v>7.4374720237673109E-2</v>
      </c>
      <c r="O32" s="78">
        <v>7.2023980506097401E-2</v>
      </c>
      <c r="P32" s="79">
        <v>0</v>
      </c>
      <c r="Q32" s="103">
        <f>IFERROR(([1]MASTER!F83+[1]MASTER!F84)/[1]MASTER!F85,"N/A")</f>
        <v>2.4550048791550667</v>
      </c>
      <c r="R32" s="79">
        <f>IFERROR(([1]MASTER!G83+[1]MASTER!G84)/[1]MASTER!G85,"N/A")</f>
        <v>1.5815127698725073</v>
      </c>
      <c r="S32" s="81">
        <f>IFERROR(([1]MASTER!H83+[1]MASTER!H84)/[1]MASTER!H85,"N/A")</f>
        <v>7.7473759323712053E-3</v>
      </c>
      <c r="T32" s="68">
        <v>0.27</v>
      </c>
      <c r="U32" s="68">
        <v>44.49</v>
      </c>
      <c r="V32" s="39" t="s">
        <v>216</v>
      </c>
      <c r="W32" s="29" t="s">
        <v>53</v>
      </c>
      <c r="X32" s="39" t="s">
        <v>211</v>
      </c>
      <c r="Y32" s="30" t="s">
        <v>217</v>
      </c>
    </row>
    <row r="33" spans="1:25" s="60" customFormat="1" ht="156.94999999999999" customHeight="1" x14ac:dyDescent="0.45">
      <c r="A33" s="28">
        <v>30</v>
      </c>
      <c r="B33" s="30" t="s">
        <v>196</v>
      </c>
      <c r="C33" s="29" t="s">
        <v>218</v>
      </c>
      <c r="D33" s="30" t="s">
        <v>219</v>
      </c>
      <c r="E33" s="30" t="s">
        <v>220</v>
      </c>
      <c r="F33" s="31" t="s">
        <v>221</v>
      </c>
      <c r="G33" s="31" t="s">
        <v>33</v>
      </c>
      <c r="H33" s="30" t="s">
        <v>50</v>
      </c>
      <c r="I33" s="32" t="s">
        <v>84</v>
      </c>
      <c r="J33" s="39" t="s">
        <v>222</v>
      </c>
      <c r="K33" s="32" t="s">
        <v>43</v>
      </c>
      <c r="L33" s="100">
        <v>0.46096209769718238</v>
      </c>
      <c r="M33" s="101">
        <v>0.50031544842520004</v>
      </c>
      <c r="N33" s="34" t="s">
        <v>86</v>
      </c>
      <c r="O33" s="34">
        <v>0.38391380451626972</v>
      </c>
      <c r="P33" s="79">
        <v>0.36334147458403299</v>
      </c>
      <c r="Q33" s="79" t="str">
        <f>IFERROR([1]MASTER!F86/[1]MASTER!F79,"N/A")</f>
        <v>N/A</v>
      </c>
      <c r="R33" s="79" t="str">
        <f>IFERROR([1]MASTER!G86/[1]MASTER!G79,"N/A")</f>
        <v>N/A</v>
      </c>
      <c r="S33" s="81">
        <f>IFERROR([1]MASTER!H86/[1]MASTER!H79,"N/A")</f>
        <v>0.3095107042498334</v>
      </c>
      <c r="T33" s="32">
        <v>0.06</v>
      </c>
      <c r="U33" s="32">
        <v>0.23</v>
      </c>
      <c r="V33" s="32" t="s">
        <v>223</v>
      </c>
      <c r="W33" s="75" t="s">
        <v>203</v>
      </c>
      <c r="X33" s="39" t="s">
        <v>224</v>
      </c>
      <c r="Y33" s="29"/>
    </row>
    <row r="34" spans="1:25" s="60" customFormat="1" ht="230.25" customHeight="1" x14ac:dyDescent="0.45">
      <c r="A34" s="28">
        <v>31</v>
      </c>
      <c r="B34" s="30" t="s">
        <v>196</v>
      </c>
      <c r="C34" s="29" t="s">
        <v>225</v>
      </c>
      <c r="D34" s="30" t="s">
        <v>226</v>
      </c>
      <c r="E34" s="30" t="s">
        <v>227</v>
      </c>
      <c r="F34" s="31" t="s">
        <v>228</v>
      </c>
      <c r="G34" s="31" t="s">
        <v>33</v>
      </c>
      <c r="H34" s="30" t="s">
        <v>83</v>
      </c>
      <c r="I34" s="32" t="s">
        <v>84</v>
      </c>
      <c r="J34" s="39" t="s">
        <v>222</v>
      </c>
      <c r="K34" s="32" t="s">
        <v>43</v>
      </c>
      <c r="L34" s="100">
        <v>14.143780254819619</v>
      </c>
      <c r="M34" s="101">
        <v>13.501192598562369</v>
      </c>
      <c r="N34" s="34" t="s">
        <v>86</v>
      </c>
      <c r="O34" s="34">
        <v>15.896296782336332</v>
      </c>
      <c r="P34" s="79">
        <v>14.085635780796824</v>
      </c>
      <c r="Q34" s="79" t="str">
        <f>IFERROR([1]MASTER!F87/([1]MASTER!F79/1000),"N/A")</f>
        <v>N/A</v>
      </c>
      <c r="R34" s="79" t="str">
        <f>IFERROR([1]MASTER!G87/([1]MASTER!G79/1000),"N/A")</f>
        <v>N/A</v>
      </c>
      <c r="S34" s="81">
        <f>IFERROR([1]MASTER!H87/([1]MASTER!H79/1000),"N/A")</f>
        <v>12.045540137315681</v>
      </c>
      <c r="T34" s="32">
        <v>5.65</v>
      </c>
      <c r="U34" s="32">
        <v>15.33</v>
      </c>
      <c r="V34" s="32" t="s">
        <v>229</v>
      </c>
      <c r="W34" s="75" t="s">
        <v>91</v>
      </c>
      <c r="X34" s="39" t="s">
        <v>230</v>
      </c>
      <c r="Y34" s="29"/>
    </row>
    <row r="35" spans="1:25" s="60" customFormat="1" ht="156.94999999999999" customHeight="1" x14ac:dyDescent="0.45">
      <c r="A35" s="28">
        <v>32</v>
      </c>
      <c r="B35" s="30" t="s">
        <v>196</v>
      </c>
      <c r="C35" s="29" t="s">
        <v>231</v>
      </c>
      <c r="D35" s="30" t="s">
        <v>232</v>
      </c>
      <c r="E35" s="30" t="s">
        <v>233</v>
      </c>
      <c r="F35" s="31" t="s">
        <v>234</v>
      </c>
      <c r="G35" s="31" t="s">
        <v>33</v>
      </c>
      <c r="H35" s="30" t="s">
        <v>50</v>
      </c>
      <c r="I35" s="32" t="s">
        <v>84</v>
      </c>
      <c r="J35" s="39" t="s">
        <v>222</v>
      </c>
      <c r="K35" s="32" t="s">
        <v>43</v>
      </c>
      <c r="L35" s="100">
        <v>4.5497481108312341</v>
      </c>
      <c r="M35" s="101">
        <v>5.8486584262888153</v>
      </c>
      <c r="N35" s="101" t="s">
        <v>86</v>
      </c>
      <c r="O35" s="101">
        <v>6.4465217919145319</v>
      </c>
      <c r="P35" s="66">
        <v>4.673530208615551</v>
      </c>
      <c r="Q35" s="52">
        <f>IFERROR(([1]MASTER!F88/[1]MASTER!F87),"N/A")</f>
        <v>7.9373190257196385E-2</v>
      </c>
      <c r="R35" s="52">
        <f>IFERROR(([1]MASTER!G88/[1]MASTER!G87),"N/A")</f>
        <v>2.8687246647957593E-2</v>
      </c>
      <c r="S35" s="53">
        <f>IFERROR(([1]MASTER!H88/[1]MASTER!H87),"N/A")</f>
        <v>1.9240019240019241E-2</v>
      </c>
      <c r="T35" s="38">
        <v>5.9900000000000002E-2</v>
      </c>
      <c r="U35" s="38">
        <v>0.19189999999999999</v>
      </c>
      <c r="V35" s="32" t="s">
        <v>235</v>
      </c>
      <c r="W35" s="75" t="s">
        <v>203</v>
      </c>
      <c r="X35" s="39" t="s">
        <v>236</v>
      </c>
      <c r="Y35" s="29"/>
    </row>
    <row r="36" spans="1:25" s="60" customFormat="1" ht="156.94999999999999" customHeight="1" x14ac:dyDescent="0.45">
      <c r="A36" s="28">
        <v>33</v>
      </c>
      <c r="B36" s="30" t="s">
        <v>196</v>
      </c>
      <c r="C36" s="29" t="s">
        <v>237</v>
      </c>
      <c r="D36" s="30" t="s">
        <v>238</v>
      </c>
      <c r="E36" s="30" t="s">
        <v>239</v>
      </c>
      <c r="F36" s="31" t="s">
        <v>240</v>
      </c>
      <c r="G36" s="31" t="s">
        <v>33</v>
      </c>
      <c r="H36" s="30" t="s">
        <v>50</v>
      </c>
      <c r="I36" s="32" t="s">
        <v>84</v>
      </c>
      <c r="J36" s="39" t="s">
        <v>222</v>
      </c>
      <c r="K36" s="32" t="s">
        <v>43</v>
      </c>
      <c r="L36" s="77">
        <v>11289.325488035265</v>
      </c>
      <c r="M36" s="78">
        <v>12452.204703044919</v>
      </c>
      <c r="N36" s="78" t="s">
        <v>86</v>
      </c>
      <c r="O36" s="78">
        <v>9940.0999150176031</v>
      </c>
      <c r="P36" s="79">
        <v>11272.170685451098</v>
      </c>
      <c r="Q36" s="79">
        <f>IFERROR([1]MASTER!F89/[1]MASTER!F87,"N/A")</f>
        <v>15073.345426673481</v>
      </c>
      <c r="R36" s="79">
        <f>IFERROR([1]MASTER!G89/[1]MASTER!G87,"N/A")</f>
        <v>14357.049890863736</v>
      </c>
      <c r="S36" s="81">
        <f>IFERROR([1]MASTER!H89/[1]MASTER!H87,"N/A")</f>
        <v>16797.488696488697</v>
      </c>
      <c r="T36" s="68">
        <v>6835</v>
      </c>
      <c r="U36" s="68">
        <v>14297</v>
      </c>
      <c r="V36" s="32" t="s">
        <v>241</v>
      </c>
      <c r="W36" s="75" t="s">
        <v>242</v>
      </c>
      <c r="X36" s="39" t="s">
        <v>243</v>
      </c>
      <c r="Y36" s="29"/>
    </row>
    <row r="37" spans="1:25" s="60" customFormat="1" ht="156.94999999999999" customHeight="1" x14ac:dyDescent="0.4">
      <c r="A37" s="28">
        <v>34</v>
      </c>
      <c r="B37" s="30" t="s">
        <v>196</v>
      </c>
      <c r="C37" s="29" t="s">
        <v>244</v>
      </c>
      <c r="D37" s="30" t="s">
        <v>245</v>
      </c>
      <c r="E37" s="30" t="s">
        <v>246</v>
      </c>
      <c r="F37" s="31" t="s">
        <v>247</v>
      </c>
      <c r="G37" s="31" t="s">
        <v>248</v>
      </c>
      <c r="H37" s="30" t="s">
        <v>50</v>
      </c>
      <c r="I37" s="32" t="s">
        <v>84</v>
      </c>
      <c r="J37" s="39" t="s">
        <v>222</v>
      </c>
      <c r="K37" s="32" t="s">
        <v>43</v>
      </c>
      <c r="L37" s="33">
        <v>4.1646078121289136</v>
      </c>
      <c r="M37" s="34">
        <v>2.7781852449470366</v>
      </c>
      <c r="N37" s="34" t="s">
        <v>86</v>
      </c>
      <c r="O37" s="34">
        <v>3.6243623044354507</v>
      </c>
      <c r="P37" s="79">
        <v>3.8440206259163867</v>
      </c>
      <c r="Q37" s="79">
        <f>IFERROR([1]MASTER!F90/([1]MASTER!F73/100000),"N/A")</f>
        <v>2.2814555686528002</v>
      </c>
      <c r="R37" s="79">
        <f>IFERROR([1]MASTER!G90/([1]MASTER!G73/100000),"N/A")</f>
        <v>2.3900989066383911</v>
      </c>
      <c r="S37" s="81">
        <v>0</v>
      </c>
      <c r="T37" s="32">
        <v>2.2000000000000002</v>
      </c>
      <c r="U37" s="32">
        <v>5.98</v>
      </c>
      <c r="V37" s="32" t="s">
        <v>249</v>
      </c>
      <c r="W37" s="29" t="s">
        <v>203</v>
      </c>
      <c r="X37" s="39" t="s">
        <v>243</v>
      </c>
      <c r="Y37" s="29"/>
    </row>
    <row r="38" spans="1:25" s="60" customFormat="1" ht="156.94999999999999" customHeight="1" x14ac:dyDescent="0.4">
      <c r="A38" s="28">
        <v>35</v>
      </c>
      <c r="B38" s="30" t="s">
        <v>196</v>
      </c>
      <c r="C38" s="29" t="s">
        <v>250</v>
      </c>
      <c r="D38" s="30" t="s">
        <v>251</v>
      </c>
      <c r="E38" s="30" t="s">
        <v>252</v>
      </c>
      <c r="F38" s="31" t="s">
        <v>253</v>
      </c>
      <c r="G38" s="31" t="s">
        <v>248</v>
      </c>
      <c r="H38" s="30" t="s">
        <v>50</v>
      </c>
      <c r="I38" s="32" t="s">
        <v>84</v>
      </c>
      <c r="J38" s="39" t="s">
        <v>222</v>
      </c>
      <c r="K38" s="32" t="s">
        <v>43</v>
      </c>
      <c r="L38" s="33">
        <v>71.496186007142867</v>
      </c>
      <c r="M38" s="34">
        <v>73.721923659914566</v>
      </c>
      <c r="N38" s="104" t="s">
        <v>86</v>
      </c>
      <c r="O38" s="34">
        <v>90.466279701923654</v>
      </c>
      <c r="P38" s="79">
        <v>81.075886458613624</v>
      </c>
      <c r="Q38" s="79">
        <f>IFERROR([1]MASTER!F87/([1]MASTER!F73/10000),"N/A")</f>
        <v>63.782979255050442</v>
      </c>
      <c r="R38" s="79">
        <f>IFERROR([1]MASTER!G87/([1]MASTER!G73/10000),"N/A")</f>
        <v>69.682247214448367</v>
      </c>
      <c r="S38" s="81">
        <f>IFERROR([1]MASTER!H87/([1]MASTER!H73/10000),"N/A")</f>
        <v>67.072882208963705</v>
      </c>
      <c r="T38" s="32">
        <v>35.17</v>
      </c>
      <c r="U38" s="32">
        <v>80.19</v>
      </c>
      <c r="V38" s="32" t="s">
        <v>254</v>
      </c>
      <c r="W38" s="29" t="s">
        <v>91</v>
      </c>
      <c r="X38" s="39" t="s">
        <v>243</v>
      </c>
      <c r="Y38" s="29"/>
    </row>
    <row r="39" spans="1:25" s="60" customFormat="1" ht="156.94999999999999" customHeight="1" x14ac:dyDescent="0.4">
      <c r="A39" s="29">
        <v>36</v>
      </c>
      <c r="B39" s="30" t="s">
        <v>196</v>
      </c>
      <c r="C39" s="29" t="s">
        <v>255</v>
      </c>
      <c r="D39" s="30" t="s">
        <v>256</v>
      </c>
      <c r="E39" s="30" t="s">
        <v>257</v>
      </c>
      <c r="F39" s="31" t="s">
        <v>258</v>
      </c>
      <c r="G39" s="31" t="s">
        <v>33</v>
      </c>
      <c r="H39" s="30" t="s">
        <v>50</v>
      </c>
      <c r="I39" s="32" t="s">
        <v>189</v>
      </c>
      <c r="J39" s="39" t="s">
        <v>259</v>
      </c>
      <c r="K39" s="43" t="s">
        <v>36</v>
      </c>
      <c r="L39" s="44">
        <v>34.24124059559832</v>
      </c>
      <c r="M39" s="76"/>
      <c r="N39" s="45">
        <v>34.840666044210316</v>
      </c>
      <c r="O39" s="45"/>
      <c r="P39" s="58">
        <v>36.053165981102978</v>
      </c>
      <c r="Q39" s="58"/>
      <c r="R39" s="47">
        <f>IFERROR(([1]MASTER!G91/[1]MASTER!G92),"N/A")</f>
        <v>0.34318187951451268</v>
      </c>
      <c r="S39" s="48">
        <f>IFERROR(([1]MASTER!H91/[1]MASTER!H92),"N/A")</f>
        <v>0.34318187951451268</v>
      </c>
      <c r="T39" s="38">
        <v>0.108</v>
      </c>
      <c r="U39" s="38">
        <v>0.312</v>
      </c>
      <c r="V39" s="32" t="s">
        <v>260</v>
      </c>
      <c r="W39" s="29"/>
      <c r="X39" s="39" t="s">
        <v>261</v>
      </c>
      <c r="Y39" s="29"/>
    </row>
    <row r="40" spans="1:25" s="60" customFormat="1" ht="156.94999999999999" customHeight="1" x14ac:dyDescent="0.45">
      <c r="A40" s="28">
        <v>37</v>
      </c>
      <c r="B40" s="30" t="s">
        <v>196</v>
      </c>
      <c r="C40" s="29" t="s">
        <v>262</v>
      </c>
      <c r="D40" s="30" t="s">
        <v>263</v>
      </c>
      <c r="E40" s="30" t="s">
        <v>264</v>
      </c>
      <c r="F40" s="31" t="s">
        <v>265</v>
      </c>
      <c r="G40" s="31" t="s">
        <v>33</v>
      </c>
      <c r="H40" s="30" t="s">
        <v>34</v>
      </c>
      <c r="I40" s="29" t="s">
        <v>209</v>
      </c>
      <c r="J40" s="32"/>
      <c r="K40" s="32" t="s">
        <v>43</v>
      </c>
      <c r="L40" s="105">
        <v>159.92265052799362</v>
      </c>
      <c r="M40" s="106">
        <v>165.20092447246526</v>
      </c>
      <c r="N40" s="106">
        <v>231.42</v>
      </c>
      <c r="O40" s="106">
        <v>232.4100030615937</v>
      </c>
      <c r="P40" s="79">
        <v>223.64175114180685</v>
      </c>
      <c r="Q40" s="79">
        <f>IFERROR([1]MASTER!F93/[1]MASTER!F94,"N/A")</f>
        <v>3089.9196581196579</v>
      </c>
      <c r="R40" s="79">
        <f>IFERROR([1]MASTER!G93/[1]MASTER!G94,"N/A")</f>
        <v>220.7472366312702</v>
      </c>
      <c r="S40" s="81">
        <f>IFERROR([1]MASTER!H93/[1]MASTER!H94,"N/A")</f>
        <v>242.68605112509209</v>
      </c>
      <c r="T40" s="68">
        <v>161</v>
      </c>
      <c r="U40" s="68">
        <v>325</v>
      </c>
      <c r="V40" s="39" t="s">
        <v>266</v>
      </c>
      <c r="W40" s="75" t="s">
        <v>133</v>
      </c>
      <c r="X40" s="39" t="s">
        <v>38</v>
      </c>
      <c r="Y40" s="29"/>
    </row>
    <row r="41" spans="1:25" s="60" customFormat="1" ht="156.94999999999999" customHeight="1" x14ac:dyDescent="0.4">
      <c r="A41" s="28">
        <v>38</v>
      </c>
      <c r="B41" s="30" t="s">
        <v>196</v>
      </c>
      <c r="C41" s="29" t="s">
        <v>267</v>
      </c>
      <c r="D41" s="30" t="s">
        <v>268</v>
      </c>
      <c r="E41" s="30" t="s">
        <v>269</v>
      </c>
      <c r="F41" s="31" t="s">
        <v>270</v>
      </c>
      <c r="G41" s="31" t="s">
        <v>33</v>
      </c>
      <c r="H41" s="30" t="s">
        <v>50</v>
      </c>
      <c r="I41" s="32" t="s">
        <v>189</v>
      </c>
      <c r="J41" s="39" t="s">
        <v>259</v>
      </c>
      <c r="K41" s="43" t="s">
        <v>36</v>
      </c>
      <c r="L41" s="107">
        <v>72.137139230930543</v>
      </c>
      <c r="M41" s="76"/>
      <c r="N41" s="108">
        <v>62.297308964580388</v>
      </c>
      <c r="O41" s="108"/>
      <c r="P41" s="109">
        <v>64.138857630622184</v>
      </c>
      <c r="Q41" s="109"/>
      <c r="R41" s="110">
        <f>IFERROR((([1]MASTER!G82+[1]MASTER!G85)/[1]MASTER!G50),"N/A")</f>
        <v>0.59633006471093319</v>
      </c>
      <c r="S41" s="111" t="str">
        <f>IFERROR((([1]MASTER!H82+[1]MASTER!H85)/[1]MASTER!H50),"N/A")</f>
        <v>N/A</v>
      </c>
      <c r="T41" s="38">
        <v>0.747</v>
      </c>
      <c r="U41" s="38">
        <v>0.81599999999999995</v>
      </c>
      <c r="V41" s="32" t="s">
        <v>271</v>
      </c>
      <c r="W41" s="29"/>
      <c r="X41" s="39" t="s">
        <v>261</v>
      </c>
      <c r="Y41" s="29"/>
    </row>
    <row r="42" spans="1:25" s="60" customFormat="1" ht="171" x14ac:dyDescent="0.45">
      <c r="A42" s="28">
        <v>39</v>
      </c>
      <c r="B42" s="30" t="s">
        <v>196</v>
      </c>
      <c r="C42" s="30" t="s">
        <v>272</v>
      </c>
      <c r="D42" s="30" t="s">
        <v>273</v>
      </c>
      <c r="E42" s="30" t="s">
        <v>146</v>
      </c>
      <c r="F42" s="85" t="s">
        <v>274</v>
      </c>
      <c r="G42" s="85" t="s">
        <v>33</v>
      </c>
      <c r="H42" s="30" t="s">
        <v>50</v>
      </c>
      <c r="I42" s="29" t="s">
        <v>84</v>
      </c>
      <c r="J42" s="39" t="s">
        <v>222</v>
      </c>
      <c r="K42" s="64" t="s">
        <v>43</v>
      </c>
      <c r="L42" s="100"/>
      <c r="M42" s="65"/>
      <c r="N42" s="101"/>
      <c r="O42" s="101"/>
      <c r="P42" s="66"/>
      <c r="Q42" s="112">
        <f>IFERROR(([1]MASTER!F95/[1]MASTER!F87),"N/A")</f>
        <v>5.2290921478453413E-2</v>
      </c>
      <c r="R42" s="52">
        <f>IFERROR(([1]MASTER!G95/[1]MASTER!G87),"N/A")</f>
        <v>5.7530402245088867E-2</v>
      </c>
      <c r="S42" s="53">
        <f>IFERROR(([1]MASTER!H95/[1]MASTER!H87),"N/A")</f>
        <v>4.8741382074715407E-2</v>
      </c>
      <c r="T42" s="86">
        <v>0</v>
      </c>
      <c r="U42" s="86">
        <v>4.7E-2</v>
      </c>
      <c r="V42" s="29" t="s">
        <v>275</v>
      </c>
      <c r="W42" s="75" t="s">
        <v>203</v>
      </c>
      <c r="X42" s="39" t="s">
        <v>77</v>
      </c>
      <c r="Y42" s="29"/>
    </row>
    <row r="43" spans="1:25" s="60" customFormat="1" ht="228" x14ac:dyDescent="0.45">
      <c r="A43" s="28">
        <v>40</v>
      </c>
      <c r="B43" s="30" t="s">
        <v>196</v>
      </c>
      <c r="C43" s="29" t="s">
        <v>276</v>
      </c>
      <c r="D43" s="30" t="s">
        <v>277</v>
      </c>
      <c r="E43" s="30" t="s">
        <v>146</v>
      </c>
      <c r="F43" s="85" t="s">
        <v>278</v>
      </c>
      <c r="G43" s="85" t="s">
        <v>33</v>
      </c>
      <c r="H43" s="30" t="s">
        <v>279</v>
      </c>
      <c r="I43" s="29" t="s">
        <v>189</v>
      </c>
      <c r="J43" s="30"/>
      <c r="K43" s="43" t="s">
        <v>36</v>
      </c>
      <c r="L43" s="43"/>
      <c r="M43" s="43"/>
      <c r="N43" s="43"/>
      <c r="O43" s="43"/>
      <c r="P43" s="43"/>
      <c r="Q43" s="43"/>
      <c r="R43" s="47">
        <f>IFERROR(([1]MASTER!G96/[1]MASTER!G97),"N/A")</f>
        <v>3.0243049056858248E-2</v>
      </c>
      <c r="S43" s="48">
        <f>IFERROR(([1]MASTER!H96/[1]MASTER!H97),"N/A")</f>
        <v>3.0243049056858214E-2</v>
      </c>
      <c r="T43" s="29"/>
      <c r="U43" s="29"/>
      <c r="V43" s="29" t="s">
        <v>280</v>
      </c>
      <c r="W43" s="75"/>
      <c r="X43" s="39" t="s">
        <v>281</v>
      </c>
      <c r="Y43" s="29"/>
    </row>
    <row r="44" spans="1:25" s="60" customFormat="1" ht="156.94999999999999" customHeight="1" x14ac:dyDescent="0.45">
      <c r="A44" s="28">
        <v>41</v>
      </c>
      <c r="B44" s="30" t="s">
        <v>196</v>
      </c>
      <c r="C44" s="29" t="s">
        <v>282</v>
      </c>
      <c r="D44" s="30" t="s">
        <v>283</v>
      </c>
      <c r="E44" s="30" t="s">
        <v>146</v>
      </c>
      <c r="F44" s="85" t="s">
        <v>284</v>
      </c>
      <c r="G44" s="85" t="s">
        <v>33</v>
      </c>
      <c r="H44" s="30" t="s">
        <v>279</v>
      </c>
      <c r="I44" s="29" t="s">
        <v>209</v>
      </c>
      <c r="J44" s="30"/>
      <c r="K44" s="43" t="s">
        <v>36</v>
      </c>
      <c r="L44" s="43"/>
      <c r="M44" s="43"/>
      <c r="N44" s="43"/>
      <c r="O44" s="43"/>
      <c r="P44" s="43"/>
      <c r="Q44" s="43"/>
      <c r="R44" s="47">
        <f>IFERROR(([1]MASTER!G96/[1]MASTER!G98),"N/A")</f>
        <v>6.8639845041003192E-2</v>
      </c>
      <c r="S44" s="48">
        <f>IFERROR(([1]MASTER!H96/[1]MASTER!H98),"N/A")</f>
        <v>6.8639845041003192E-2</v>
      </c>
      <c r="T44" s="86"/>
      <c r="U44" s="86"/>
      <c r="V44" s="29" t="s">
        <v>280</v>
      </c>
      <c r="W44" s="75"/>
      <c r="X44" s="39" t="s">
        <v>281</v>
      </c>
      <c r="Y44" s="30"/>
    </row>
    <row r="45" spans="1:25" s="60" customFormat="1" ht="156.94999999999999" customHeight="1" x14ac:dyDescent="0.4">
      <c r="A45" s="28">
        <v>42</v>
      </c>
      <c r="B45" s="30" t="s">
        <v>196</v>
      </c>
      <c r="C45" s="29" t="s">
        <v>285</v>
      </c>
      <c r="D45" s="30" t="s">
        <v>286</v>
      </c>
      <c r="E45" s="30" t="s">
        <v>287</v>
      </c>
      <c r="F45" s="85" t="s">
        <v>288</v>
      </c>
      <c r="G45" s="85" t="s">
        <v>33</v>
      </c>
      <c r="H45" s="30" t="s">
        <v>34</v>
      </c>
      <c r="I45" s="29" t="s">
        <v>189</v>
      </c>
      <c r="J45" s="30"/>
      <c r="K45" s="43" t="s">
        <v>36</v>
      </c>
      <c r="L45" s="43"/>
      <c r="M45" s="43"/>
      <c r="N45" s="43"/>
      <c r="O45" s="43"/>
      <c r="P45" s="43"/>
      <c r="Q45" s="43"/>
      <c r="R45" s="113">
        <f>IFERROR(([1]MASTER!G99/([1]MASTER!G73/100000)),"N/A")</f>
        <v>207.50404143996943</v>
      </c>
      <c r="S45" s="114">
        <f>IFERROR(([1]MASTER!H99/([1]MASTER!H73/100000)),"N/A")</f>
        <v>205.40196411595426</v>
      </c>
      <c r="T45" s="86"/>
      <c r="U45" s="86"/>
      <c r="V45" s="29" t="s">
        <v>280</v>
      </c>
      <c r="W45" s="29"/>
      <c r="X45" s="39" t="s">
        <v>289</v>
      </c>
      <c r="Y45" s="29"/>
    </row>
    <row r="46" spans="1:25" s="60" customFormat="1" ht="174" customHeight="1" x14ac:dyDescent="0.4">
      <c r="A46" s="28">
        <v>43</v>
      </c>
      <c r="B46" s="30" t="s">
        <v>196</v>
      </c>
      <c r="C46" s="29" t="s">
        <v>290</v>
      </c>
      <c r="D46" s="30" t="s">
        <v>291</v>
      </c>
      <c r="E46" s="30" t="s">
        <v>292</v>
      </c>
      <c r="F46" s="85" t="s">
        <v>293</v>
      </c>
      <c r="G46" s="85" t="s">
        <v>33</v>
      </c>
      <c r="H46" s="30" t="s">
        <v>34</v>
      </c>
      <c r="I46" s="29" t="s">
        <v>189</v>
      </c>
      <c r="J46" s="30"/>
      <c r="K46" s="43" t="s">
        <v>36</v>
      </c>
      <c r="L46" s="43"/>
      <c r="M46" s="43"/>
      <c r="N46" s="43"/>
      <c r="O46" s="43"/>
      <c r="P46" s="43"/>
      <c r="Q46" s="43"/>
      <c r="R46" s="113">
        <f>IFERROR([1]MASTER!G100/([1]MASTER!G73/100000),"N/A")</f>
        <v>1.9555354690677746</v>
      </c>
      <c r="S46" s="114">
        <f>IFERROR([1]MASTER!H100/([1]MASTER!H73/100000),"N/A")</f>
        <v>1.9357253162760086</v>
      </c>
      <c r="T46" s="86"/>
      <c r="U46" s="86"/>
      <c r="V46" s="29" t="s">
        <v>280</v>
      </c>
      <c r="W46" s="29"/>
      <c r="X46" s="39" t="s">
        <v>289</v>
      </c>
      <c r="Y46" s="29"/>
    </row>
    <row r="47" spans="1:25" s="60" customFormat="1" ht="156.94999999999999" customHeight="1" x14ac:dyDescent="0.4">
      <c r="A47" s="28">
        <v>44</v>
      </c>
      <c r="B47" s="30" t="s">
        <v>294</v>
      </c>
      <c r="C47" s="29" t="s">
        <v>295</v>
      </c>
      <c r="D47" s="30" t="s">
        <v>296</v>
      </c>
      <c r="E47" s="30" t="s">
        <v>297</v>
      </c>
      <c r="F47" s="31" t="s">
        <v>298</v>
      </c>
      <c r="G47" s="31" t="s">
        <v>33</v>
      </c>
      <c r="H47" s="30" t="s">
        <v>34</v>
      </c>
      <c r="I47" s="32" t="s">
        <v>35</v>
      </c>
      <c r="J47" s="32" t="s">
        <v>177</v>
      </c>
      <c r="K47" s="43" t="s">
        <v>36</v>
      </c>
      <c r="L47" s="115">
        <v>1192.8314042944985</v>
      </c>
      <c r="M47" s="43"/>
      <c r="N47" s="76">
        <v>1183.6066789795836</v>
      </c>
      <c r="O47" s="76"/>
      <c r="P47" s="58">
        <v>1279.3240992635954</v>
      </c>
      <c r="Q47" s="58"/>
      <c r="R47" s="58">
        <f>IFERROR([1]MASTER!G12/[1]MASTER!G73,"N/A")</f>
        <v>1420.9726040344869</v>
      </c>
      <c r="S47" s="59">
        <f>IFERROR([1]MASTER!H12/[1]MASTER!H73,"N/A")</f>
        <v>0</v>
      </c>
      <c r="T47" s="68">
        <v>727</v>
      </c>
      <c r="U47" s="68">
        <v>1265</v>
      </c>
      <c r="V47" s="39" t="s">
        <v>299</v>
      </c>
      <c r="W47" s="29"/>
      <c r="X47" s="39" t="s">
        <v>179</v>
      </c>
      <c r="Y47" s="29"/>
    </row>
    <row r="48" spans="1:25" s="60" customFormat="1" ht="156.94999999999999" customHeight="1" x14ac:dyDescent="0.4">
      <c r="A48" s="28">
        <v>45</v>
      </c>
      <c r="B48" s="30" t="s">
        <v>294</v>
      </c>
      <c r="C48" s="29" t="s">
        <v>300</v>
      </c>
      <c r="D48" s="30" t="s">
        <v>301</v>
      </c>
      <c r="E48" s="30" t="s">
        <v>302</v>
      </c>
      <c r="F48" s="31" t="s">
        <v>303</v>
      </c>
      <c r="G48" s="31" t="s">
        <v>33</v>
      </c>
      <c r="H48" s="30" t="s">
        <v>34</v>
      </c>
      <c r="I48" s="32" t="s">
        <v>35</v>
      </c>
      <c r="J48" s="32" t="s">
        <v>177</v>
      </c>
      <c r="K48" s="43" t="s">
        <v>36</v>
      </c>
      <c r="L48" s="115">
        <v>2718.4754912830258</v>
      </c>
      <c r="M48" s="43"/>
      <c r="N48" s="76">
        <v>2883.2051934283695</v>
      </c>
      <c r="O48" s="76"/>
      <c r="P48" s="58">
        <v>2854.1449250690553</v>
      </c>
      <c r="Q48" s="58"/>
      <c r="R48" s="58">
        <f>IFERROR([1]MASTER!G102/[1]MASTER!G73,"N/A")</f>
        <v>3145.4097574701455</v>
      </c>
      <c r="S48" s="59">
        <f>IFERROR([1]MASTER!H102/[1]MASTER!H73,"N/A")</f>
        <v>0</v>
      </c>
      <c r="T48" s="68">
        <v>1661</v>
      </c>
      <c r="U48" s="68">
        <v>3753</v>
      </c>
      <c r="V48" s="39" t="s">
        <v>304</v>
      </c>
      <c r="W48" s="29"/>
      <c r="X48" s="39" t="s">
        <v>179</v>
      </c>
      <c r="Y48" s="29"/>
    </row>
    <row r="49" spans="1:25" s="60" customFormat="1" ht="85.5" customHeight="1" x14ac:dyDescent="0.45">
      <c r="A49" s="28">
        <v>46</v>
      </c>
      <c r="B49" s="30" t="s">
        <v>294</v>
      </c>
      <c r="C49" s="29" t="s">
        <v>305</v>
      </c>
      <c r="D49" s="30" t="s">
        <v>306</v>
      </c>
      <c r="E49" s="30" t="s">
        <v>307</v>
      </c>
      <c r="F49" s="31" t="s">
        <v>308</v>
      </c>
      <c r="G49" s="31" t="s">
        <v>248</v>
      </c>
      <c r="H49" s="30" t="s">
        <v>50</v>
      </c>
      <c r="I49" s="32" t="s">
        <v>35</v>
      </c>
      <c r="J49" s="39"/>
      <c r="K49" s="43" t="s">
        <v>36</v>
      </c>
      <c r="L49" s="44">
        <v>43.878688923972007</v>
      </c>
      <c r="M49" s="45"/>
      <c r="N49" s="45">
        <v>41.051767029185235</v>
      </c>
      <c r="O49" s="45"/>
      <c r="P49" s="46">
        <v>44.823375576579799</v>
      </c>
      <c r="Q49" s="46"/>
      <c r="R49" s="47">
        <f>IFERROR(([1]MASTER!G12/[1]MASTER!G102),"N/A")</f>
        <v>0.45176072868082406</v>
      </c>
      <c r="S49" s="48" t="str">
        <f>IFERROR(([1]MASTER!H12/[1]MASTER!H102),"N/A")</f>
        <v>N/A</v>
      </c>
      <c r="T49" s="38">
        <v>0.24299999999999999</v>
      </c>
      <c r="U49" s="38">
        <v>0.44</v>
      </c>
      <c r="V49" s="32" t="s">
        <v>309</v>
      </c>
      <c r="W49" s="75"/>
      <c r="X49" s="39" t="s">
        <v>77</v>
      </c>
      <c r="Y49" s="29"/>
    </row>
    <row r="50" spans="1:25" s="60" customFormat="1" ht="156.94999999999999" customHeight="1" x14ac:dyDescent="0.45">
      <c r="A50" s="28">
        <v>47</v>
      </c>
      <c r="B50" s="30" t="s">
        <v>294</v>
      </c>
      <c r="C50" s="29" t="s">
        <v>310</v>
      </c>
      <c r="D50" s="30" t="s">
        <v>311</v>
      </c>
      <c r="E50" s="30" t="s">
        <v>312</v>
      </c>
      <c r="F50" s="85" t="s">
        <v>313</v>
      </c>
      <c r="G50" s="85" t="s">
        <v>248</v>
      </c>
      <c r="H50" s="30" t="s">
        <v>50</v>
      </c>
      <c r="I50" s="32" t="s">
        <v>35</v>
      </c>
      <c r="J50" s="39"/>
      <c r="K50" s="43" t="s">
        <v>36</v>
      </c>
      <c r="L50" s="44">
        <v>69.713531305831083</v>
      </c>
      <c r="M50" s="45"/>
      <c r="N50" s="45">
        <v>61.347253305979635</v>
      </c>
      <c r="O50" s="45"/>
      <c r="P50" s="46">
        <v>57.117681498750414</v>
      </c>
      <c r="Q50" s="46"/>
      <c r="R50" s="47">
        <f>IFERROR(([1]MASTER!G103/[1]MASTER!G104),"N/A")</f>
        <v>0.59830651586836903</v>
      </c>
      <c r="S50" s="48" t="str">
        <f>IFERROR(([1]MASTER!H103/[1]MASTER!H104),"N/A")</f>
        <v>N/A</v>
      </c>
      <c r="T50" s="38">
        <v>0.48099999999999998</v>
      </c>
      <c r="U50" s="38">
        <v>0.751</v>
      </c>
      <c r="V50" s="32" t="s">
        <v>314</v>
      </c>
      <c r="W50" s="75"/>
      <c r="X50" s="39" t="s">
        <v>77</v>
      </c>
      <c r="Y50" s="29"/>
    </row>
    <row r="51" spans="1:25" s="60" customFormat="1" ht="156.94999999999999" customHeight="1" x14ac:dyDescent="0.45">
      <c r="A51" s="28">
        <v>48</v>
      </c>
      <c r="B51" s="30" t="s">
        <v>294</v>
      </c>
      <c r="C51" s="29" t="s">
        <v>315</v>
      </c>
      <c r="D51" s="30" t="s">
        <v>316</v>
      </c>
      <c r="E51" s="30" t="s">
        <v>317</v>
      </c>
      <c r="F51" s="85" t="s">
        <v>318</v>
      </c>
      <c r="G51" s="85" t="s">
        <v>248</v>
      </c>
      <c r="H51" s="30" t="s">
        <v>50</v>
      </c>
      <c r="I51" s="32" t="s">
        <v>35</v>
      </c>
      <c r="J51" s="39"/>
      <c r="K51" s="43" t="s">
        <v>36</v>
      </c>
      <c r="L51" s="44">
        <v>60.93393690762484</v>
      </c>
      <c r="M51" s="45"/>
      <c r="N51" s="45">
        <v>75.255973168860592</v>
      </c>
      <c r="O51" s="45"/>
      <c r="P51" s="46">
        <v>60.079710715847867</v>
      </c>
      <c r="Q51" s="46"/>
      <c r="R51" s="47">
        <f>IFERROR(([1]MASTER!G105/[1]MASTER!G106),"N/A")</f>
        <v>0.71039101537604632</v>
      </c>
      <c r="S51" s="48" t="str">
        <f>IFERROR(([1]MASTER!H105/[1]MASTER!H106),"N/A")</f>
        <v>N/A</v>
      </c>
      <c r="T51" s="38">
        <v>0.45800000000000002</v>
      </c>
      <c r="U51" s="38">
        <v>0.72199999999999998</v>
      </c>
      <c r="V51" s="32" t="s">
        <v>319</v>
      </c>
      <c r="W51" s="75"/>
      <c r="X51" s="39" t="s">
        <v>77</v>
      </c>
      <c r="Y51" s="29"/>
    </row>
    <row r="52" spans="1:25" s="60" customFormat="1" ht="156.94999999999999" customHeight="1" x14ac:dyDescent="0.45">
      <c r="A52" s="28">
        <v>49</v>
      </c>
      <c r="B52" s="30" t="s">
        <v>294</v>
      </c>
      <c r="C52" s="29" t="s">
        <v>320</v>
      </c>
      <c r="D52" s="30" t="s">
        <v>321</v>
      </c>
      <c r="E52" s="30" t="s">
        <v>322</v>
      </c>
      <c r="F52" s="85" t="s">
        <v>323</v>
      </c>
      <c r="G52" s="85" t="s">
        <v>33</v>
      </c>
      <c r="H52" s="30" t="s">
        <v>50</v>
      </c>
      <c r="I52" s="32" t="s">
        <v>35</v>
      </c>
      <c r="J52" s="39"/>
      <c r="K52" s="32" t="s">
        <v>43</v>
      </c>
      <c r="L52" s="116">
        <v>500.61591397354323</v>
      </c>
      <c r="M52" s="117">
        <v>145.72399237842245</v>
      </c>
      <c r="N52" s="117">
        <v>916.919064005113</v>
      </c>
      <c r="O52" s="117">
        <v>80.390803687515017</v>
      </c>
      <c r="P52" s="51">
        <v>0</v>
      </c>
      <c r="Q52" s="52">
        <f>IFERROR(([1]MASTER!F107/[1]MASTER!F108),"N/A")</f>
        <v>1.4655309432732786</v>
      </c>
      <c r="R52" s="52">
        <f>IFERROR(([1]MASTER!G107/[1]MASTER!G108),"N/A")</f>
        <v>0.41802037499720979</v>
      </c>
      <c r="S52" s="53">
        <f>IFERROR(([1]MASTER!H107/[1]MASTER!H108),"N/A")</f>
        <v>2.8611726010935987</v>
      </c>
      <c r="T52" s="38">
        <v>0.98</v>
      </c>
      <c r="U52" s="38">
        <v>7.4</v>
      </c>
      <c r="V52" s="32" t="s">
        <v>324</v>
      </c>
      <c r="W52" s="75" t="s">
        <v>133</v>
      </c>
      <c r="X52" s="39" t="s">
        <v>77</v>
      </c>
      <c r="Y52" s="30"/>
    </row>
    <row r="53" spans="1:25" s="60" customFormat="1" ht="156.94999999999999" customHeight="1" x14ac:dyDescent="0.45">
      <c r="A53" s="28">
        <v>50</v>
      </c>
      <c r="B53" s="30" t="s">
        <v>294</v>
      </c>
      <c r="C53" s="29" t="s">
        <v>325</v>
      </c>
      <c r="D53" s="30" t="s">
        <v>326</v>
      </c>
      <c r="E53" s="118" t="s">
        <v>327</v>
      </c>
      <c r="F53" s="85" t="s">
        <v>328</v>
      </c>
      <c r="G53" s="85" t="s">
        <v>33</v>
      </c>
      <c r="H53" s="30" t="s">
        <v>50</v>
      </c>
      <c r="I53" s="32" t="s">
        <v>35</v>
      </c>
      <c r="J53" s="39"/>
      <c r="K53" s="43" t="s">
        <v>36</v>
      </c>
      <c r="L53" s="44">
        <v>1.2569379611922982</v>
      </c>
      <c r="M53" s="45"/>
      <c r="N53" s="45">
        <v>1.114507381344759</v>
      </c>
      <c r="O53" s="45"/>
      <c r="P53" s="58">
        <v>1.1292680410176259</v>
      </c>
      <c r="Q53" s="58"/>
      <c r="R53" s="58">
        <f>IFERROR([1]MASTER!G102/[1]MASTER!G109,"N/A")</f>
        <v>1.2098661125744472</v>
      </c>
      <c r="S53" s="59" t="str">
        <f>IFERROR([1]MASTER!H102/[1]MASTER!H109,"N/A")</f>
        <v>N/A</v>
      </c>
      <c r="T53" s="32">
        <v>0.97</v>
      </c>
      <c r="U53" s="32">
        <v>1.32</v>
      </c>
      <c r="V53" s="32" t="s">
        <v>329</v>
      </c>
      <c r="W53" s="75"/>
      <c r="X53" s="39" t="s">
        <v>38</v>
      </c>
      <c r="Y53" s="29"/>
    </row>
    <row r="54" spans="1:25" s="60" customFormat="1" ht="156.94999999999999" customHeight="1" x14ac:dyDescent="0.45">
      <c r="A54" s="28">
        <v>51</v>
      </c>
      <c r="B54" s="30" t="s">
        <v>294</v>
      </c>
      <c r="C54" s="29" t="s">
        <v>330</v>
      </c>
      <c r="D54" s="30" t="s">
        <v>331</v>
      </c>
      <c r="E54" s="30" t="s">
        <v>332</v>
      </c>
      <c r="F54" s="85" t="s">
        <v>333</v>
      </c>
      <c r="G54" s="85" t="s">
        <v>33</v>
      </c>
      <c r="H54" s="30" t="s">
        <v>50</v>
      </c>
      <c r="I54" s="32" t="s">
        <v>51</v>
      </c>
      <c r="J54" s="39"/>
      <c r="K54" s="32" t="s">
        <v>43</v>
      </c>
      <c r="L54" s="116">
        <v>5.7046856105506105</v>
      </c>
      <c r="M54" s="117">
        <v>13.645799680099147</v>
      </c>
      <c r="N54" s="117">
        <v>19.811192651933982</v>
      </c>
      <c r="O54" s="117">
        <v>4.045342668419825</v>
      </c>
      <c r="P54" s="79">
        <v>24.650863096668456</v>
      </c>
      <c r="Q54" s="41" t="str">
        <f>IFERROR(([1]MASTER!F110/[1]MASTER!F16),"N/A")</f>
        <v>N/A</v>
      </c>
      <c r="R54" s="119">
        <f>IFERROR(([1]MASTER!G110/[1]MASTER!G16),"N/A")</f>
        <v>0.19440272930535582</v>
      </c>
      <c r="S54" s="119">
        <f>IFERROR(([1]MASTER!H110/[1]MASTER!H16),"N/A")</f>
        <v>0.62874575198114369</v>
      </c>
      <c r="T54" s="38">
        <v>0.19600000000000001</v>
      </c>
      <c r="U54" s="38">
        <v>0.40500000000000003</v>
      </c>
      <c r="V54" s="32" t="s">
        <v>334</v>
      </c>
      <c r="W54" s="75" t="s">
        <v>335</v>
      </c>
      <c r="X54" s="39" t="s">
        <v>77</v>
      </c>
      <c r="Y54" s="29"/>
    </row>
    <row r="55" spans="1:25" s="60" customFormat="1" ht="156.94999999999999" customHeight="1" x14ac:dyDescent="0.45">
      <c r="A55" s="28">
        <v>52</v>
      </c>
      <c r="B55" s="30" t="s">
        <v>294</v>
      </c>
      <c r="C55" s="29" t="s">
        <v>336</v>
      </c>
      <c r="D55" s="30" t="s">
        <v>337</v>
      </c>
      <c r="E55" s="30" t="s">
        <v>338</v>
      </c>
      <c r="F55" s="85" t="s">
        <v>339</v>
      </c>
      <c r="G55" s="85" t="s">
        <v>33</v>
      </c>
      <c r="H55" s="30" t="s">
        <v>50</v>
      </c>
      <c r="I55" s="32" t="s">
        <v>51</v>
      </c>
      <c r="J55" s="39"/>
      <c r="K55" s="32" t="s">
        <v>43</v>
      </c>
      <c r="L55" s="116">
        <v>5.4385321121542471</v>
      </c>
      <c r="M55" s="117">
        <v>2.0039089919813491</v>
      </c>
      <c r="N55" s="117">
        <v>5.2913731725877122</v>
      </c>
      <c r="O55" s="117">
        <v>2.3383387787488661</v>
      </c>
      <c r="P55" s="79">
        <v>10.647249238524317</v>
      </c>
      <c r="Q55" s="41" t="str">
        <f>IFERROR(([1]MASTER!F111/[1]MASTER!F16),"N/A")</f>
        <v>N/A</v>
      </c>
      <c r="R55" s="41">
        <f>IFERROR(([1]MASTER!G111/[1]MASTER!G16),"N/A")</f>
        <v>3.6362482668755622E-2</v>
      </c>
      <c r="S55" s="41">
        <f>IFERROR(([1]MASTER!H111/[1]MASTER!H16),"N/A")</f>
        <v>9.7981461596334349E-2</v>
      </c>
      <c r="T55" s="38">
        <v>0.106</v>
      </c>
      <c r="U55" s="38">
        <v>0.36599999999999999</v>
      </c>
      <c r="V55" s="32" t="s">
        <v>340</v>
      </c>
      <c r="W55" s="75" t="s">
        <v>335</v>
      </c>
      <c r="X55" s="39" t="s">
        <v>341</v>
      </c>
      <c r="Y55" s="29"/>
    </row>
    <row r="56" spans="1:25" s="60" customFormat="1" ht="156.94999999999999" customHeight="1" x14ac:dyDescent="0.45">
      <c r="A56" s="28">
        <v>53</v>
      </c>
      <c r="B56" s="30" t="s">
        <v>294</v>
      </c>
      <c r="C56" s="29" t="s">
        <v>342</v>
      </c>
      <c r="D56" s="30" t="s">
        <v>343</v>
      </c>
      <c r="E56" s="30" t="s">
        <v>338</v>
      </c>
      <c r="F56" s="85" t="s">
        <v>344</v>
      </c>
      <c r="G56" s="85" t="s">
        <v>33</v>
      </c>
      <c r="H56" s="30" t="s">
        <v>50</v>
      </c>
      <c r="I56" s="32" t="s">
        <v>51</v>
      </c>
      <c r="J56" s="39"/>
      <c r="K56" s="32" t="s">
        <v>43</v>
      </c>
      <c r="L56" s="116">
        <v>87.855708869378944</v>
      </c>
      <c r="M56" s="117">
        <v>83.281488722240539</v>
      </c>
      <c r="N56" s="117">
        <v>73.518236213457726</v>
      </c>
      <c r="O56" s="117">
        <v>93.11565344913744</v>
      </c>
      <c r="P56" s="51">
        <v>56.830191635171644</v>
      </c>
      <c r="Q56" s="52" t="str">
        <f>IFERROR(([1]MASTER!F112/[1]MASTER!F16),"N/A")</f>
        <v>N/A</v>
      </c>
      <c r="R56" s="52">
        <f>IFERROR(([1]MASTER!G112/[1]MASTER!G16),"N/A")</f>
        <v>0.73973974121925834</v>
      </c>
      <c r="S56" s="52">
        <f>IFERROR(([1]MASTER!H112/[1]MASTER!H16),"N/A")</f>
        <v>0.19346223300293447</v>
      </c>
      <c r="T56" s="38">
        <v>0.32200000000000001</v>
      </c>
      <c r="U56" s="38">
        <v>0.61899999999999999</v>
      </c>
      <c r="V56" s="32" t="s">
        <v>345</v>
      </c>
      <c r="W56" s="75" t="s">
        <v>335</v>
      </c>
      <c r="X56" s="39" t="s">
        <v>346</v>
      </c>
      <c r="Y56" s="29"/>
    </row>
    <row r="57" spans="1:25" s="60" customFormat="1" ht="156.94999999999999" customHeight="1" x14ac:dyDescent="0.45">
      <c r="A57" s="28">
        <v>54</v>
      </c>
      <c r="B57" s="30" t="s">
        <v>294</v>
      </c>
      <c r="C57" s="29" t="s">
        <v>347</v>
      </c>
      <c r="D57" s="30" t="s">
        <v>348</v>
      </c>
      <c r="E57" s="118" t="s">
        <v>349</v>
      </c>
      <c r="F57" s="85" t="s">
        <v>350</v>
      </c>
      <c r="G57" s="85" t="s">
        <v>33</v>
      </c>
      <c r="H57" s="30" t="s">
        <v>50</v>
      </c>
      <c r="I57" s="32" t="s">
        <v>35</v>
      </c>
      <c r="J57" s="39"/>
      <c r="K57" s="43" t="s">
        <v>36</v>
      </c>
      <c r="L57" s="44">
        <v>104.03387562244973</v>
      </c>
      <c r="M57" s="45"/>
      <c r="N57" s="45">
        <v>87.053455540545514</v>
      </c>
      <c r="O57" s="45"/>
      <c r="P57" s="46">
        <v>94.954801033813439</v>
      </c>
      <c r="Q57" s="46"/>
      <c r="R57" s="47">
        <f>IFERROR(([1]MASTER!G12/[1]MASTER!G113),"N/A")</f>
        <v>0.96518628087730074</v>
      </c>
      <c r="S57" s="48" t="str">
        <f>IFERROR(([1]MASTER!H12/[1]MASTER!H113),"N/A")</f>
        <v>N/A</v>
      </c>
      <c r="T57" s="38">
        <v>0.82</v>
      </c>
      <c r="U57" s="38">
        <v>0.95899999999999996</v>
      </c>
      <c r="V57" s="32" t="s">
        <v>351</v>
      </c>
      <c r="W57" s="75"/>
      <c r="X57" s="39" t="s">
        <v>77</v>
      </c>
      <c r="Y57" s="29"/>
    </row>
    <row r="58" spans="1:25" s="60" customFormat="1" ht="156.94999999999999" customHeight="1" x14ac:dyDescent="0.4">
      <c r="A58" s="28">
        <v>55</v>
      </c>
      <c r="B58" s="30" t="s">
        <v>294</v>
      </c>
      <c r="C58" s="29" t="s">
        <v>352</v>
      </c>
      <c r="D58" s="30" t="s">
        <v>353</v>
      </c>
      <c r="E58" s="30" t="s">
        <v>354</v>
      </c>
      <c r="F58" s="85" t="s">
        <v>355</v>
      </c>
      <c r="G58" s="85" t="s">
        <v>248</v>
      </c>
      <c r="H58" s="30" t="s">
        <v>50</v>
      </c>
      <c r="I58" s="32" t="s">
        <v>35</v>
      </c>
      <c r="J58" s="39"/>
      <c r="K58" s="43" t="s">
        <v>36</v>
      </c>
      <c r="L58" s="44">
        <v>0.14625981476486979</v>
      </c>
      <c r="M58" s="45"/>
      <c r="N58" s="45">
        <v>0.24485246325832016</v>
      </c>
      <c r="O58" s="45"/>
      <c r="P58" s="58">
        <v>0.3220828697492697</v>
      </c>
      <c r="Q58" s="58"/>
      <c r="R58" s="58">
        <f>IFERROR([1]MASTER!G114/[1]MASTER!G12,"N/A")</f>
        <v>0.26244872411339543</v>
      </c>
      <c r="S58" s="59" t="str">
        <f>IFERROR([1]MASTER!H114/[1]MASTER!H12,"N/A")</f>
        <v>N/A</v>
      </c>
      <c r="T58" s="32">
        <v>0.67</v>
      </c>
      <c r="U58" s="32">
        <v>1.56</v>
      </c>
      <c r="V58" s="32" t="s">
        <v>356</v>
      </c>
      <c r="W58" s="29"/>
      <c r="X58" s="39" t="s">
        <v>357</v>
      </c>
      <c r="Y58" s="30"/>
    </row>
    <row r="59" spans="1:25" s="60" customFormat="1" ht="156.94999999999999" customHeight="1" x14ac:dyDescent="0.4">
      <c r="A59" s="28">
        <v>56</v>
      </c>
      <c r="B59" s="30" t="s">
        <v>294</v>
      </c>
      <c r="C59" s="29" t="s">
        <v>358</v>
      </c>
      <c r="D59" s="30" t="s">
        <v>359</v>
      </c>
      <c r="E59" s="30" t="s">
        <v>360</v>
      </c>
      <c r="F59" s="85" t="s">
        <v>361</v>
      </c>
      <c r="G59" s="85" t="s">
        <v>33</v>
      </c>
      <c r="H59" s="30" t="s">
        <v>50</v>
      </c>
      <c r="I59" s="32" t="s">
        <v>35</v>
      </c>
      <c r="J59" s="39"/>
      <c r="K59" s="43" t="s">
        <v>36</v>
      </c>
      <c r="L59" s="44">
        <v>0.89452587635248104</v>
      </c>
      <c r="M59" s="45"/>
      <c r="N59" s="45">
        <v>0.98228639928498052</v>
      </c>
      <c r="O59" s="45"/>
      <c r="P59" s="58">
        <v>1.4484163933931877</v>
      </c>
      <c r="Q59" s="58"/>
      <c r="R59" s="47">
        <f>IFERROR(([1]MASTER!G115/[1]MASTER!G12),"N/A")</f>
        <v>1.8974707512811724E-2</v>
      </c>
      <c r="S59" s="48" t="str">
        <f>IFERROR(([1]MASTER!H115/[1]MASTER!H12),"N/A")</f>
        <v>N/A</v>
      </c>
      <c r="T59" s="38">
        <v>6.0000000000000001E-3</v>
      </c>
      <c r="U59" s="38">
        <v>5.2999999999999999E-2</v>
      </c>
      <c r="V59" s="32" t="s">
        <v>362</v>
      </c>
      <c r="W59" s="29"/>
      <c r="X59" s="39" t="s">
        <v>77</v>
      </c>
      <c r="Y59" s="29"/>
    </row>
    <row r="60" spans="1:25" s="60" customFormat="1" ht="156.94999999999999" customHeight="1" x14ac:dyDescent="0.45">
      <c r="A60" s="28">
        <v>57</v>
      </c>
      <c r="B60" s="30" t="s">
        <v>294</v>
      </c>
      <c r="C60" s="29" t="s">
        <v>363</v>
      </c>
      <c r="D60" s="30" t="s">
        <v>364</v>
      </c>
      <c r="E60" s="30" t="s">
        <v>365</v>
      </c>
      <c r="F60" s="85" t="s">
        <v>366</v>
      </c>
      <c r="G60" s="85" t="s">
        <v>33</v>
      </c>
      <c r="H60" s="30" t="s">
        <v>50</v>
      </c>
      <c r="I60" s="32" t="s">
        <v>35</v>
      </c>
      <c r="J60" s="30"/>
      <c r="K60" s="64" t="s">
        <v>43</v>
      </c>
      <c r="L60" s="120"/>
      <c r="M60" s="65"/>
      <c r="N60" s="121"/>
      <c r="O60" s="121"/>
      <c r="P60" s="122"/>
      <c r="Q60" s="122" t="str">
        <f>IFERROR(([1]MASTER!F12+[1]MASTER!F117)/[1]MASTER!F118,"N/A")</f>
        <v>N/A</v>
      </c>
      <c r="R60" s="122">
        <f>IFERROR(([1]MASTER!G116+[1]MASTER!G117)/[1]MASTER!G118,"N/A")</f>
        <v>0.75552042029653277</v>
      </c>
      <c r="S60" s="123">
        <f>IFERROR(([1]MASTER!H116+[1]MASTER!H117)/[1]MASTER!H118,"N/A")</f>
        <v>1.3239783424355274</v>
      </c>
      <c r="T60" s="124">
        <v>0</v>
      </c>
      <c r="U60" s="124">
        <v>1.2</v>
      </c>
      <c r="V60" s="29" t="s">
        <v>367</v>
      </c>
      <c r="W60" s="75" t="s">
        <v>45</v>
      </c>
      <c r="X60" s="39" t="s">
        <v>77</v>
      </c>
      <c r="Y60" s="29"/>
    </row>
    <row r="61" spans="1:25" s="60" customFormat="1" ht="156.94999999999999" customHeight="1" x14ac:dyDescent="0.45">
      <c r="A61" s="28">
        <v>58</v>
      </c>
      <c r="B61" s="30" t="s">
        <v>294</v>
      </c>
      <c r="C61" s="29" t="s">
        <v>368</v>
      </c>
      <c r="D61" s="30" t="s">
        <v>369</v>
      </c>
      <c r="E61" s="30" t="s">
        <v>370</v>
      </c>
      <c r="F61" s="31" t="s">
        <v>371</v>
      </c>
      <c r="G61" s="31" t="s">
        <v>33</v>
      </c>
      <c r="H61" s="30" t="s">
        <v>279</v>
      </c>
      <c r="I61" s="32" t="s">
        <v>35</v>
      </c>
      <c r="J61" s="32"/>
      <c r="K61" s="43" t="s">
        <v>36</v>
      </c>
      <c r="L61" s="44">
        <v>15.740934550161434</v>
      </c>
      <c r="M61" s="45"/>
      <c r="N61" s="45">
        <v>17.638112793016212</v>
      </c>
      <c r="O61" s="45"/>
      <c r="P61" s="46">
        <v>17.644870722509214</v>
      </c>
      <c r="Q61" s="46"/>
      <c r="R61" s="47">
        <f>IFERROR(([1]MASTER!G119/[1]MASTER!G102),"N/A")</f>
        <v>0.17355867774829789</v>
      </c>
      <c r="S61" s="48" t="str">
        <f>IFERROR(([1]MASTER!H119/[1]MASTER!H102),"N/A")</f>
        <v>N/A</v>
      </c>
      <c r="T61" s="38">
        <v>0.14799999999999999</v>
      </c>
      <c r="U61" s="38">
        <v>0.19600000000000001</v>
      </c>
      <c r="V61" s="39" t="s">
        <v>372</v>
      </c>
      <c r="W61" s="75"/>
      <c r="X61" s="39" t="s">
        <v>373</v>
      </c>
      <c r="Y61" s="29"/>
    </row>
    <row r="62" spans="1:25" s="60" customFormat="1" ht="156.94999999999999" customHeight="1" x14ac:dyDescent="0.45">
      <c r="A62" s="28">
        <v>59</v>
      </c>
      <c r="B62" s="30" t="s">
        <v>294</v>
      </c>
      <c r="C62" s="29" t="s">
        <v>374</v>
      </c>
      <c r="D62" s="30" t="s">
        <v>375</v>
      </c>
      <c r="E62" s="30" t="s">
        <v>376</v>
      </c>
      <c r="F62" s="31" t="s">
        <v>377</v>
      </c>
      <c r="G62" s="31" t="s">
        <v>33</v>
      </c>
      <c r="H62" s="30" t="s">
        <v>279</v>
      </c>
      <c r="I62" s="32" t="s">
        <v>35</v>
      </c>
      <c r="J62" s="32"/>
      <c r="K62" s="43" t="s">
        <v>36</v>
      </c>
      <c r="L62" s="44">
        <v>13.57342257925562</v>
      </c>
      <c r="M62" s="45"/>
      <c r="N62" s="45">
        <v>15.384958946283659</v>
      </c>
      <c r="O62" s="45"/>
      <c r="P62" s="46">
        <v>15.948293235395377</v>
      </c>
      <c r="Q62" s="46"/>
      <c r="R62" s="47">
        <f>IFERROR(([1]MASTER!G120/[1]MASTER!G102),"N/A")</f>
        <v>0.14070704548919349</v>
      </c>
      <c r="S62" s="48" t="str">
        <f>IFERROR(([1]MASTER!H120/[1]MASTER!H102),"N/A")</f>
        <v>N/A</v>
      </c>
      <c r="T62" s="38">
        <v>0.13500000000000001</v>
      </c>
      <c r="U62" s="38">
        <v>0.153</v>
      </c>
      <c r="V62" s="39" t="s">
        <v>378</v>
      </c>
      <c r="W62" s="75"/>
      <c r="X62" s="39" t="s">
        <v>379</v>
      </c>
      <c r="Y62" s="29"/>
    </row>
    <row r="63" spans="1:25" s="60" customFormat="1" ht="156.94999999999999" customHeight="1" x14ac:dyDescent="0.45">
      <c r="A63" s="28">
        <v>60</v>
      </c>
      <c r="B63" s="30" t="s">
        <v>294</v>
      </c>
      <c r="C63" s="29" t="s">
        <v>380</v>
      </c>
      <c r="D63" s="30" t="s">
        <v>381</v>
      </c>
      <c r="E63" s="30" t="s">
        <v>382</v>
      </c>
      <c r="F63" s="31" t="s">
        <v>383</v>
      </c>
      <c r="G63" s="31" t="s">
        <v>33</v>
      </c>
      <c r="H63" s="30" t="s">
        <v>279</v>
      </c>
      <c r="I63" s="32" t="s">
        <v>35</v>
      </c>
      <c r="J63" s="32"/>
      <c r="K63" s="43" t="s">
        <v>36</v>
      </c>
      <c r="L63" s="44">
        <v>2.1675119709058155</v>
      </c>
      <c r="M63" s="45"/>
      <c r="N63" s="45">
        <v>2.2531538467325545</v>
      </c>
      <c r="O63" s="45"/>
      <c r="P63" s="46">
        <v>1.696577498273208</v>
      </c>
      <c r="Q63" s="46"/>
      <c r="R63" s="47">
        <f>IFERROR(([1]MASTER!G121/[1]MASTER!G102),"N/A")</f>
        <v>3.2851632259104396E-2</v>
      </c>
      <c r="S63" s="48" t="str">
        <f>IFERROR(([1]MASTER!H121/[1]MASTER!H102),"N/A")</f>
        <v>N/A</v>
      </c>
      <c r="T63" s="38">
        <v>3.0200000000000001E-2</v>
      </c>
      <c r="U63" s="38">
        <v>9.0999999999999998E-2</v>
      </c>
      <c r="V63" s="39" t="s">
        <v>384</v>
      </c>
      <c r="W63" s="75"/>
      <c r="X63" s="39"/>
      <c r="Y63" s="29"/>
    </row>
    <row r="64" spans="1:25" s="60" customFormat="1" ht="156.94999999999999" customHeight="1" x14ac:dyDescent="0.45">
      <c r="A64" s="28">
        <v>61</v>
      </c>
      <c r="B64" s="30" t="s">
        <v>294</v>
      </c>
      <c r="C64" s="29" t="s">
        <v>385</v>
      </c>
      <c r="D64" s="30" t="s">
        <v>386</v>
      </c>
      <c r="E64" s="30" t="s">
        <v>146</v>
      </c>
      <c r="F64" s="85" t="s">
        <v>387</v>
      </c>
      <c r="G64" s="85" t="s">
        <v>33</v>
      </c>
      <c r="H64" s="30" t="s">
        <v>50</v>
      </c>
      <c r="I64" s="32" t="s">
        <v>35</v>
      </c>
      <c r="J64" s="29"/>
      <c r="K64" s="64" t="s">
        <v>43</v>
      </c>
      <c r="L64" s="64"/>
      <c r="M64" s="65"/>
      <c r="N64" s="65"/>
      <c r="O64" s="65"/>
      <c r="P64" s="66"/>
      <c r="Q64" s="125">
        <f>IFERROR(([1]MASTER!F122/([1]MASTER!F12+[1]MASTER!F117)),"N/A")</f>
        <v>0.11144062458231575</v>
      </c>
      <c r="R64" s="52">
        <f>IFERROR(([1]MASTER!G122/([1]MASTER!G116+[1]MASTER!G117)),"N/A")</f>
        <v>8.8341097431079596E-2</v>
      </c>
      <c r="S64" s="53">
        <f>IFERROR(([1]MASTER!H122/([1]MASTER!H116+[1]MASTER!H117)),"N/A")</f>
        <v>8.816821491911743E-3</v>
      </c>
      <c r="T64" s="86">
        <v>0</v>
      </c>
      <c r="U64" s="86">
        <v>3.3000000000000002E-2</v>
      </c>
      <c r="V64" s="30" t="s">
        <v>388</v>
      </c>
      <c r="W64" s="75" t="s">
        <v>133</v>
      </c>
      <c r="X64" s="39" t="s">
        <v>357</v>
      </c>
      <c r="Y64" s="29"/>
    </row>
    <row r="65" spans="1:25" s="60" customFormat="1" ht="156.94999999999999" customHeight="1" x14ac:dyDescent="0.45">
      <c r="A65" s="28">
        <v>62</v>
      </c>
      <c r="B65" s="30" t="s">
        <v>294</v>
      </c>
      <c r="C65" s="30" t="s">
        <v>389</v>
      </c>
      <c r="D65" s="30" t="s">
        <v>390</v>
      </c>
      <c r="E65" s="30" t="s">
        <v>391</v>
      </c>
      <c r="F65" s="85" t="s">
        <v>392</v>
      </c>
      <c r="G65" s="85" t="s">
        <v>33</v>
      </c>
      <c r="H65" s="30" t="s">
        <v>279</v>
      </c>
      <c r="I65" s="32" t="s">
        <v>35</v>
      </c>
      <c r="J65" s="30"/>
      <c r="K65" s="64" t="s">
        <v>43</v>
      </c>
      <c r="L65" s="49"/>
      <c r="M65" s="65"/>
      <c r="N65" s="50"/>
      <c r="O65" s="50"/>
      <c r="P65" s="66"/>
      <c r="Q65" s="66">
        <f>IFERROR([1]MASTER!F108/([1]MASTER!F116+[1]MASTER!F117),"N/A")</f>
        <v>0.21688085978717209</v>
      </c>
      <c r="R65" s="66">
        <f>IFERROR([1]MASTER!G108/([1]MASTER!G116+[1]MASTER!G117),"N/A")</f>
        <v>0.23038658355815375</v>
      </c>
      <c r="S65" s="67">
        <f>IFERROR([1]MASTER!H108/([1]MASTER!H116+[1]MASTER!H117),"N/A")</f>
        <v>0.18659464704993753</v>
      </c>
      <c r="T65" s="124">
        <v>0</v>
      </c>
      <c r="U65" s="124">
        <v>0.5</v>
      </c>
      <c r="V65" s="29" t="s">
        <v>393</v>
      </c>
      <c r="W65" s="75" t="s">
        <v>91</v>
      </c>
      <c r="X65" s="39" t="s">
        <v>394</v>
      </c>
      <c r="Y65" s="29"/>
    </row>
    <row r="66" spans="1:25" s="60" customFormat="1" ht="156.94999999999999" customHeight="1" x14ac:dyDescent="0.45">
      <c r="A66" s="28">
        <v>63</v>
      </c>
      <c r="B66" s="30" t="s">
        <v>294</v>
      </c>
      <c r="C66" s="29" t="s">
        <v>395</v>
      </c>
      <c r="D66" s="30" t="s">
        <v>396</v>
      </c>
      <c r="E66" s="30" t="s">
        <v>397</v>
      </c>
      <c r="F66" s="85" t="s">
        <v>398</v>
      </c>
      <c r="G66" s="85" t="s">
        <v>33</v>
      </c>
      <c r="H66" s="30" t="s">
        <v>50</v>
      </c>
      <c r="I66" s="29" t="s">
        <v>177</v>
      </c>
      <c r="J66" s="30" t="s">
        <v>35</v>
      </c>
      <c r="K66" s="46" t="s">
        <v>36</v>
      </c>
      <c r="L66" s="46"/>
      <c r="M66" s="46"/>
      <c r="N66" s="46"/>
      <c r="O66" s="46"/>
      <c r="P66" s="46"/>
      <c r="Q66" s="46"/>
      <c r="R66" s="47">
        <f>IFERROR(([1]MASTER!G123/[1]MASTER!G102),"N/A")</f>
        <v>2.0921087485881597E-2</v>
      </c>
      <c r="S66" s="48" t="str">
        <f>IFERROR(([1]MASTER!H123/[1]MASTER!H102),"N/A")</f>
        <v>N/A</v>
      </c>
      <c r="T66" s="29"/>
      <c r="U66" s="29"/>
      <c r="V66" s="29" t="s">
        <v>280</v>
      </c>
      <c r="W66" s="75"/>
      <c r="X66" s="30"/>
      <c r="Y66" s="30"/>
    </row>
    <row r="67" spans="1:25" s="60" customFormat="1" ht="156.94999999999999" customHeight="1" x14ac:dyDescent="0.4">
      <c r="A67" s="28">
        <v>64</v>
      </c>
      <c r="B67" s="30" t="s">
        <v>399</v>
      </c>
      <c r="C67" s="29" t="s">
        <v>400</v>
      </c>
      <c r="D67" s="30" t="s">
        <v>401</v>
      </c>
      <c r="E67" s="30" t="s">
        <v>402</v>
      </c>
      <c r="F67" s="31" t="s">
        <v>403</v>
      </c>
      <c r="G67" s="31" t="s">
        <v>33</v>
      </c>
      <c r="H67" s="30" t="s">
        <v>34</v>
      </c>
      <c r="I67" s="32" t="s">
        <v>51</v>
      </c>
      <c r="J67" s="32" t="s">
        <v>154</v>
      </c>
      <c r="K67" s="32" t="s">
        <v>43</v>
      </c>
      <c r="L67" s="100">
        <v>1.17</v>
      </c>
      <c r="M67" s="33">
        <v>1.3646445923179844</v>
      </c>
      <c r="N67" s="34">
        <v>1.4190970231189461</v>
      </c>
      <c r="O67" s="34">
        <v>1.5277236258999127</v>
      </c>
      <c r="P67" s="79">
        <v>1.4925782944629629</v>
      </c>
      <c r="Q67" s="79">
        <f>IFERROR([1]MASTER!F125/([1]MASTER!F73/1000),"N/A")</f>
        <v>1.5296616384110204</v>
      </c>
      <c r="R67" s="79">
        <f>IFERROR([1]MASTER!G125/([1]MASTER!G73/1000),"N/A")</f>
        <v>1.5709468268177789</v>
      </c>
      <c r="S67" s="81">
        <f>IFERROR([1]MASTER!H125/([1]MASTER!H73/1000),"N/A")</f>
        <v>1.5335246116719934</v>
      </c>
      <c r="T67" s="32">
        <v>1</v>
      </c>
      <c r="U67" s="32">
        <v>1.6</v>
      </c>
      <c r="V67" s="32" t="s">
        <v>404</v>
      </c>
      <c r="W67" s="29" t="s">
        <v>203</v>
      </c>
      <c r="X67" s="39" t="s">
        <v>179</v>
      </c>
      <c r="Y67" s="29"/>
    </row>
    <row r="68" spans="1:25" s="60" customFormat="1" ht="156.94999999999999" customHeight="1" x14ac:dyDescent="0.4">
      <c r="A68" s="28">
        <v>65</v>
      </c>
      <c r="B68" s="30" t="s">
        <v>399</v>
      </c>
      <c r="C68" s="29" t="s">
        <v>405</v>
      </c>
      <c r="D68" s="30" t="s">
        <v>406</v>
      </c>
      <c r="E68" s="30" t="s">
        <v>407</v>
      </c>
      <c r="F68" s="31" t="s">
        <v>408</v>
      </c>
      <c r="G68" s="31" t="s">
        <v>33</v>
      </c>
      <c r="H68" s="30" t="s">
        <v>34</v>
      </c>
      <c r="I68" s="32" t="s">
        <v>409</v>
      </c>
      <c r="J68" s="32" t="s">
        <v>35</v>
      </c>
      <c r="K68" s="43" t="s">
        <v>36</v>
      </c>
      <c r="L68" s="43">
        <v>440.05708469574159</v>
      </c>
      <c r="M68" s="76"/>
      <c r="N68" s="76">
        <v>598.47275830455135</v>
      </c>
      <c r="O68" s="76"/>
      <c r="P68" s="58">
        <v>625.3801645460486</v>
      </c>
      <c r="Q68" s="58"/>
      <c r="R68" s="126">
        <f>IFERROR([1]MASTER!G126/[1]MASTER!G73,"N/A")</f>
        <v>336.95399928731598</v>
      </c>
      <c r="S68" s="127">
        <f>IFERROR([1]MASTER!H126/[1]MASTER!H73,"N/A")</f>
        <v>0</v>
      </c>
      <c r="T68" s="68">
        <v>216</v>
      </c>
      <c r="U68" s="68">
        <v>532</v>
      </c>
      <c r="V68" s="39" t="s">
        <v>410</v>
      </c>
      <c r="W68" s="29"/>
      <c r="X68" s="39" t="s">
        <v>38</v>
      </c>
      <c r="Y68" s="29"/>
    </row>
    <row r="69" spans="1:25" s="60" customFormat="1" ht="156.94999999999999" customHeight="1" x14ac:dyDescent="0.4">
      <c r="A69" s="28">
        <v>66</v>
      </c>
      <c r="B69" s="30" t="s">
        <v>399</v>
      </c>
      <c r="C69" s="29" t="s">
        <v>411</v>
      </c>
      <c r="D69" s="30" t="s">
        <v>412</v>
      </c>
      <c r="E69" s="30" t="s">
        <v>413</v>
      </c>
      <c r="F69" s="31" t="s">
        <v>414</v>
      </c>
      <c r="G69" s="31" t="s">
        <v>33</v>
      </c>
      <c r="H69" s="30" t="s">
        <v>34</v>
      </c>
      <c r="I69" s="32" t="s">
        <v>409</v>
      </c>
      <c r="J69" s="32"/>
      <c r="K69" s="43" t="s">
        <v>36</v>
      </c>
      <c r="L69" s="43">
        <v>13866.524319621269</v>
      </c>
      <c r="M69" s="76"/>
      <c r="N69" s="76">
        <v>12868.985228944688</v>
      </c>
      <c r="O69" s="76"/>
      <c r="P69" s="58">
        <v>12381.222189883638</v>
      </c>
      <c r="Q69" s="58"/>
      <c r="R69" s="58">
        <f>IFERROR([1]MASTER!G127/([1]MASTER!G73/1000),"N/A")</f>
        <v>2051.3567070520953</v>
      </c>
      <c r="S69" s="59">
        <f>IFERROR([1]MASTER!H127/([1]MASTER!H73/1000),"N/A")</f>
        <v>0</v>
      </c>
      <c r="T69" s="68">
        <v>2155</v>
      </c>
      <c r="U69" s="68">
        <v>34478</v>
      </c>
      <c r="V69" s="39" t="s">
        <v>415</v>
      </c>
      <c r="W69" s="29"/>
      <c r="X69" s="39" t="s">
        <v>281</v>
      </c>
      <c r="Y69" s="29"/>
    </row>
    <row r="70" spans="1:25" s="60" customFormat="1" ht="156.94999999999999" customHeight="1" x14ac:dyDescent="0.4">
      <c r="A70" s="28">
        <v>67</v>
      </c>
      <c r="B70" s="30" t="s">
        <v>399</v>
      </c>
      <c r="C70" s="29" t="s">
        <v>416</v>
      </c>
      <c r="D70" s="30" t="s">
        <v>417</v>
      </c>
      <c r="E70" s="29" t="s">
        <v>418</v>
      </c>
      <c r="F70" s="31" t="s">
        <v>419</v>
      </c>
      <c r="G70" s="31" t="s">
        <v>33</v>
      </c>
      <c r="H70" s="30" t="s">
        <v>34</v>
      </c>
      <c r="I70" s="32" t="s">
        <v>409</v>
      </c>
      <c r="J70" s="32"/>
      <c r="K70" s="32" t="s">
        <v>43</v>
      </c>
      <c r="L70" s="33">
        <v>14.06174199916933</v>
      </c>
      <c r="M70" s="34">
        <v>17.797054679130717</v>
      </c>
      <c r="N70" s="34">
        <v>16.380180204207726</v>
      </c>
      <c r="O70" s="34">
        <v>15.339838880621194</v>
      </c>
      <c r="P70" s="79">
        <v>16.279976496559602</v>
      </c>
      <c r="Q70" s="79">
        <f>IFERROR([1]MASTER!F128/([1]MASTER!F73/1000),"N/A")</f>
        <v>16.706773207020365</v>
      </c>
      <c r="R70" s="79">
        <f>IFERROR([1]MASTER!G128/([1]MASTER!G73/1000),"N/A")</f>
        <v>16.245067704983573</v>
      </c>
      <c r="S70" s="81">
        <f>IFERROR([1]MASTER!H128/([1]MASTER!H73/1000),"N/A")</f>
        <v>17.706509629158045</v>
      </c>
      <c r="T70" s="32">
        <v>6.6</v>
      </c>
      <c r="U70" s="32">
        <v>20.100000000000001</v>
      </c>
      <c r="V70" s="39" t="s">
        <v>420</v>
      </c>
      <c r="W70" s="29" t="s">
        <v>91</v>
      </c>
      <c r="X70" s="39" t="s">
        <v>224</v>
      </c>
      <c r="Y70" s="30" t="s">
        <v>204</v>
      </c>
    </row>
    <row r="71" spans="1:25" s="60" customFormat="1" ht="156.94999999999999" customHeight="1" x14ac:dyDescent="0.4">
      <c r="A71" s="28">
        <v>68</v>
      </c>
      <c r="B71" s="30" t="s">
        <v>399</v>
      </c>
      <c r="C71" s="29" t="s">
        <v>421</v>
      </c>
      <c r="D71" s="30" t="s">
        <v>422</v>
      </c>
      <c r="E71" s="30" t="s">
        <v>423</v>
      </c>
      <c r="F71" s="31" t="s">
        <v>424</v>
      </c>
      <c r="G71" s="31" t="s">
        <v>33</v>
      </c>
      <c r="H71" s="30" t="s">
        <v>34</v>
      </c>
      <c r="I71" s="32" t="s">
        <v>409</v>
      </c>
      <c r="J71" s="32"/>
      <c r="K71" s="32" t="s">
        <v>43</v>
      </c>
      <c r="L71" s="33">
        <v>87.192827983670853</v>
      </c>
      <c r="M71" s="34">
        <v>87.930065563534185</v>
      </c>
      <c r="N71" s="34">
        <v>88.493894165535963</v>
      </c>
      <c r="O71" s="34">
        <v>89.360635784348815</v>
      </c>
      <c r="P71" s="79">
        <v>89.401605612898877</v>
      </c>
      <c r="Q71" s="41">
        <f>IFERROR(([1]MASTER!F129/[1]MASTER!F128),"N/A")</f>
        <v>0.90603459487579663</v>
      </c>
      <c r="R71" s="41">
        <f>IFERROR(([1]MASTER!G129/[1]MASTER!G128),"N/A")</f>
        <v>0.92556677589781311</v>
      </c>
      <c r="S71" s="128">
        <f>IFERROR(([1]MASTER!H129/[1]MASTER!H128),"N/A")</f>
        <v>0.92790768296386272</v>
      </c>
      <c r="T71" s="38">
        <v>0.79400000000000004</v>
      </c>
      <c r="U71" s="38">
        <v>0.89</v>
      </c>
      <c r="V71" s="39" t="s">
        <v>425</v>
      </c>
      <c r="W71" s="29" t="s">
        <v>242</v>
      </c>
      <c r="X71" s="39" t="s">
        <v>224</v>
      </c>
      <c r="Y71" s="30" t="s">
        <v>204</v>
      </c>
    </row>
    <row r="72" spans="1:25" s="60" customFormat="1" ht="156.94999999999999" customHeight="1" x14ac:dyDescent="0.4">
      <c r="A72" s="28">
        <v>69</v>
      </c>
      <c r="B72" s="30" t="s">
        <v>399</v>
      </c>
      <c r="C72" s="29" t="s">
        <v>426</v>
      </c>
      <c r="D72" s="30" t="s">
        <v>427</v>
      </c>
      <c r="E72" s="30" t="s">
        <v>428</v>
      </c>
      <c r="F72" s="31" t="s">
        <v>429</v>
      </c>
      <c r="G72" s="31" t="s">
        <v>33</v>
      </c>
      <c r="H72" s="30" t="s">
        <v>34</v>
      </c>
      <c r="I72" s="32" t="s">
        <v>409</v>
      </c>
      <c r="J72" s="32"/>
      <c r="K72" s="32" t="s">
        <v>43</v>
      </c>
      <c r="L72" s="33">
        <v>0.78443928600016011</v>
      </c>
      <c r="M72" s="34">
        <v>0.38713705900718076</v>
      </c>
      <c r="N72" s="34">
        <v>0.31886024423337855</v>
      </c>
      <c r="O72" s="34">
        <v>0.95940431015966199</v>
      </c>
      <c r="P72" s="79">
        <v>1.0321797207043109</v>
      </c>
      <c r="Q72" s="41">
        <f>IFERROR(([1]MASTER!F130/[1]MASTER!F128),"N/A")</f>
        <v>4.5519573416569125E-3</v>
      </c>
      <c r="R72" s="119">
        <f>IFERROR(([1]MASTER!G130/[1]MASTER!G128),"N/A")</f>
        <v>2.0731625760716911E-3</v>
      </c>
      <c r="S72" s="129">
        <f>IFERROR(([1]MASTER!H130/[1]MASTER!H128),"N/A")</f>
        <v>2.550865472213787E-3</v>
      </c>
      <c r="T72" s="38">
        <v>6.0000000000000001E-3</v>
      </c>
      <c r="U72" s="38">
        <v>5.8999999999999997E-2</v>
      </c>
      <c r="V72" s="39" t="s">
        <v>430</v>
      </c>
      <c r="W72" s="29" t="s">
        <v>203</v>
      </c>
      <c r="X72" s="39" t="s">
        <v>224</v>
      </c>
      <c r="Y72" s="30" t="s">
        <v>204</v>
      </c>
    </row>
    <row r="73" spans="1:25" s="60" customFormat="1" ht="156.94999999999999" customHeight="1" x14ac:dyDescent="0.4">
      <c r="A73" s="28">
        <v>70</v>
      </c>
      <c r="B73" s="30" t="s">
        <v>399</v>
      </c>
      <c r="C73" s="29" t="s">
        <v>431</v>
      </c>
      <c r="D73" s="30" t="s">
        <v>432</v>
      </c>
      <c r="E73" s="30" t="s">
        <v>433</v>
      </c>
      <c r="F73" s="31" t="s">
        <v>434</v>
      </c>
      <c r="G73" s="31" t="s">
        <v>33</v>
      </c>
      <c r="H73" s="30" t="s">
        <v>34</v>
      </c>
      <c r="I73" s="32" t="s">
        <v>409</v>
      </c>
      <c r="J73" s="32"/>
      <c r="K73" s="32" t="s">
        <v>43</v>
      </c>
      <c r="L73" s="33">
        <v>12.022732730328984</v>
      </c>
      <c r="M73" s="34">
        <v>11.682797377458632</v>
      </c>
      <c r="N73" s="34">
        <v>11.187245590230663</v>
      </c>
      <c r="O73" s="34">
        <v>9.6799599054915149</v>
      </c>
      <c r="P73" s="79">
        <v>9.5662146663968155</v>
      </c>
      <c r="Q73" s="41">
        <f>IFERROR(([1]MASTER!F131/[1]MASTER!F128),"N/A")</f>
        <v>9.2209650149564309E-2</v>
      </c>
      <c r="R73" s="41">
        <f>IFERROR(([1]MASTER!G131/[1]MASTER!G128),"N/A")</f>
        <v>7.2360061526115155E-2</v>
      </c>
      <c r="S73" s="128">
        <f>IFERROR(([1]MASTER!H131/[1]MASTER!H128),"N/A")</f>
        <v>6.9480716671727907E-2</v>
      </c>
      <c r="T73" s="38">
        <v>0.10299999999999999</v>
      </c>
      <c r="U73" s="38">
        <v>0.17100000000000001</v>
      </c>
      <c r="V73" s="39" t="s">
        <v>435</v>
      </c>
      <c r="W73" s="29" t="s">
        <v>203</v>
      </c>
      <c r="X73" s="39" t="s">
        <v>224</v>
      </c>
      <c r="Y73" s="30" t="s">
        <v>204</v>
      </c>
    </row>
    <row r="74" spans="1:25" s="60" customFormat="1" ht="156.94999999999999" customHeight="1" x14ac:dyDescent="0.4">
      <c r="A74" s="28">
        <v>71</v>
      </c>
      <c r="B74" s="30" t="s">
        <v>399</v>
      </c>
      <c r="C74" s="29" t="s">
        <v>436</v>
      </c>
      <c r="D74" s="30" t="s">
        <v>437</v>
      </c>
      <c r="E74" s="30" t="s">
        <v>438</v>
      </c>
      <c r="F74" s="31" t="s">
        <v>439</v>
      </c>
      <c r="G74" s="31" t="s">
        <v>33</v>
      </c>
      <c r="H74" s="30" t="s">
        <v>50</v>
      </c>
      <c r="I74" s="32" t="s">
        <v>75</v>
      </c>
      <c r="J74" s="39" t="s">
        <v>154</v>
      </c>
      <c r="K74" s="32" t="s">
        <v>43</v>
      </c>
      <c r="L74" s="92">
        <v>75.714285714285708</v>
      </c>
      <c r="M74" s="93">
        <v>83.720930232558146</v>
      </c>
      <c r="N74" s="93">
        <v>64</v>
      </c>
      <c r="O74" s="93">
        <v>83.505154639175259</v>
      </c>
      <c r="P74" s="40">
        <v>66.666666666666657</v>
      </c>
      <c r="Q74" s="41">
        <f>IFERROR(([1]MASTER!F132/[1]MASTER!F133),"N/A")</f>
        <v>0.9726027397260274</v>
      </c>
      <c r="R74" s="41">
        <f>IFERROR(([1]MASTER!G132/[1]MASTER!G133),"N/A")</f>
        <v>0.81927710843373491</v>
      </c>
      <c r="S74" s="128">
        <f>IFERROR(([1]MASTER!H132/[1]MASTER!H133),"N/A")</f>
        <v>0.54248366013071891</v>
      </c>
      <c r="T74" s="63">
        <v>0.31</v>
      </c>
      <c r="U74" s="63">
        <v>0.68</v>
      </c>
      <c r="V74" s="32" t="s">
        <v>440</v>
      </c>
      <c r="W74" s="29" t="s">
        <v>133</v>
      </c>
      <c r="X74" s="39" t="s">
        <v>441</v>
      </c>
      <c r="Y74" s="29"/>
    </row>
    <row r="75" spans="1:25" s="60" customFormat="1" ht="156.94999999999999" customHeight="1" x14ac:dyDescent="0.4">
      <c r="A75" s="28">
        <v>72</v>
      </c>
      <c r="B75" s="30" t="s">
        <v>399</v>
      </c>
      <c r="C75" s="29" t="s">
        <v>442</v>
      </c>
      <c r="D75" s="30" t="s">
        <v>443</v>
      </c>
      <c r="E75" s="30" t="s">
        <v>444</v>
      </c>
      <c r="F75" s="31" t="s">
        <v>445</v>
      </c>
      <c r="G75" s="31" t="s">
        <v>33</v>
      </c>
      <c r="H75" s="30" t="s">
        <v>50</v>
      </c>
      <c r="I75" s="32" t="s">
        <v>75</v>
      </c>
      <c r="J75" s="39"/>
      <c r="K75" s="32" t="s">
        <v>43</v>
      </c>
      <c r="L75" s="92">
        <v>5.6603773584905666</v>
      </c>
      <c r="M75" s="93">
        <v>5.5555555555555554</v>
      </c>
      <c r="N75" s="93">
        <v>31.25</v>
      </c>
      <c r="O75" s="93">
        <v>40.74074074074074</v>
      </c>
      <c r="P75" s="40">
        <v>30</v>
      </c>
      <c r="Q75" s="41">
        <f>IFERROR(([1]MASTER!F134/[1]MASTER!F132),"N/A")</f>
        <v>0.647887323943662</v>
      </c>
      <c r="R75" s="41">
        <f>IFERROR(([1]MASTER!G134/[1]MASTER!G132),"N/A")</f>
        <v>0.27941176470588236</v>
      </c>
      <c r="S75" s="128">
        <f>IFERROR(([1]MASTER!H134/[1]MASTER!H132),"N/A")</f>
        <v>0.73493975903614461</v>
      </c>
      <c r="T75" s="63">
        <v>0.19</v>
      </c>
      <c r="U75" s="63">
        <v>0.49</v>
      </c>
      <c r="V75" s="32" t="s">
        <v>446</v>
      </c>
      <c r="W75" s="29" t="s">
        <v>203</v>
      </c>
      <c r="X75" s="39" t="s">
        <v>224</v>
      </c>
      <c r="Y75" s="30"/>
    </row>
    <row r="76" spans="1:25" s="60" customFormat="1" ht="156.94999999999999" customHeight="1" x14ac:dyDescent="0.45">
      <c r="A76" s="28">
        <v>73</v>
      </c>
      <c r="B76" s="30" t="s">
        <v>399</v>
      </c>
      <c r="C76" s="29" t="s">
        <v>447</v>
      </c>
      <c r="D76" s="30" t="s">
        <v>448</v>
      </c>
      <c r="E76" s="30" t="s">
        <v>449</v>
      </c>
      <c r="F76" s="31" t="s">
        <v>450</v>
      </c>
      <c r="G76" s="31" t="s">
        <v>33</v>
      </c>
      <c r="H76" s="30" t="s">
        <v>50</v>
      </c>
      <c r="I76" s="32" t="s">
        <v>84</v>
      </c>
      <c r="J76" s="39" t="s">
        <v>222</v>
      </c>
      <c r="K76" s="32" t="s">
        <v>43</v>
      </c>
      <c r="L76" s="92" t="s">
        <v>451</v>
      </c>
      <c r="M76" s="93" t="s">
        <v>451</v>
      </c>
      <c r="N76" s="93" t="s">
        <v>86</v>
      </c>
      <c r="O76" s="93" t="s">
        <v>451</v>
      </c>
      <c r="P76" s="79" t="s">
        <v>98</v>
      </c>
      <c r="Q76" s="41" t="str">
        <f>IFERROR(([1]MASTER!F135/[1]MASTER!F136),"N/A")</f>
        <v>N/A</v>
      </c>
      <c r="R76" s="41">
        <f>IFERROR(([1]MASTER!G135/[1]MASTER!G136),"N/A")</f>
        <v>0</v>
      </c>
      <c r="S76" s="128">
        <f>IFERROR(([1]MASTER!H135/[1]MASTER!H136),"N/A")</f>
        <v>0</v>
      </c>
      <c r="T76" s="63">
        <v>0.15</v>
      </c>
      <c r="U76" s="63">
        <v>0.55000000000000004</v>
      </c>
      <c r="V76" s="32" t="s">
        <v>452</v>
      </c>
      <c r="W76" s="75" t="s">
        <v>203</v>
      </c>
      <c r="X76" s="39" t="s">
        <v>224</v>
      </c>
      <c r="Y76" s="30" t="s">
        <v>453</v>
      </c>
    </row>
    <row r="77" spans="1:25" s="60" customFormat="1" ht="156.94999999999999" customHeight="1" x14ac:dyDescent="0.4">
      <c r="A77" s="28">
        <v>74</v>
      </c>
      <c r="B77" s="30" t="s">
        <v>399</v>
      </c>
      <c r="C77" s="29" t="s">
        <v>454</v>
      </c>
      <c r="D77" s="30" t="s">
        <v>455</v>
      </c>
      <c r="E77" s="30" t="s">
        <v>456</v>
      </c>
      <c r="F77" s="31" t="s">
        <v>457</v>
      </c>
      <c r="G77" s="31" t="s">
        <v>33</v>
      </c>
      <c r="H77" s="30" t="s">
        <v>50</v>
      </c>
      <c r="I77" s="32" t="s">
        <v>75</v>
      </c>
      <c r="J77" s="39" t="s">
        <v>154</v>
      </c>
      <c r="K77" s="32" t="s">
        <v>43</v>
      </c>
      <c r="L77" s="92">
        <v>1.8867924528301887</v>
      </c>
      <c r="M77" s="93">
        <v>5.5555555555555554</v>
      </c>
      <c r="N77" s="93">
        <v>31.25</v>
      </c>
      <c r="O77" s="93">
        <v>40.74074074074074</v>
      </c>
      <c r="P77" s="79">
        <v>30</v>
      </c>
      <c r="Q77" s="41">
        <f>IFERROR(([1]MASTER!F137/[1]MASTER!F138),"N/A")</f>
        <v>0.647887323943662</v>
      </c>
      <c r="R77" s="41">
        <f>IFERROR(([1]MASTER!G137/[1]MASTER!G138),"N/A")</f>
        <v>0.27941176470588236</v>
      </c>
      <c r="S77" s="128">
        <f>IFERROR(([1]MASTER!H137/[1]MASTER!H138),"N/A")</f>
        <v>0.73493975903614461</v>
      </c>
      <c r="T77" s="63">
        <v>0.18</v>
      </c>
      <c r="U77" s="63">
        <v>0.47</v>
      </c>
      <c r="V77" s="32" t="s">
        <v>458</v>
      </c>
      <c r="W77" s="29" t="s">
        <v>203</v>
      </c>
      <c r="X77" s="39" t="s">
        <v>224</v>
      </c>
      <c r="Y77" s="30"/>
    </row>
    <row r="78" spans="1:25" s="60" customFormat="1" ht="156.94999999999999" customHeight="1" x14ac:dyDescent="0.45">
      <c r="A78" s="28">
        <v>75</v>
      </c>
      <c r="B78" s="30" t="s">
        <v>399</v>
      </c>
      <c r="C78" s="29" t="s">
        <v>459</v>
      </c>
      <c r="D78" s="30" t="s">
        <v>460</v>
      </c>
      <c r="E78" s="30" t="s">
        <v>461</v>
      </c>
      <c r="F78" s="31" t="s">
        <v>462</v>
      </c>
      <c r="G78" s="31" t="s">
        <v>33</v>
      </c>
      <c r="H78" s="30" t="s">
        <v>50</v>
      </c>
      <c r="I78" s="32" t="s">
        <v>51</v>
      </c>
      <c r="J78" s="39"/>
      <c r="K78" s="32" t="s">
        <v>43</v>
      </c>
      <c r="L78" s="130">
        <v>8.2188099808061423</v>
      </c>
      <c r="M78" s="131">
        <v>7.293973941368078</v>
      </c>
      <c r="N78" s="131">
        <v>7.0299999999999994</v>
      </c>
      <c r="O78" s="131">
        <v>6.6693026599568652</v>
      </c>
      <c r="P78" s="79">
        <v>7.1317144959529069</v>
      </c>
      <c r="Q78" s="79">
        <f>IFERROR([1]MASTER!F139/[1]MASTER!F125,"N/A")</f>
        <v>7.0901988636363633</v>
      </c>
      <c r="R78" s="79">
        <f>IFERROR([1]MASTER!G139/[1]MASTER!G125,"N/A")</f>
        <v>7.2254495159059475</v>
      </c>
      <c r="S78" s="81">
        <f>IFERROR([1]MASTER!H139/[1]MASTER!H125,"N/A")</f>
        <v>8.3867110799439004</v>
      </c>
      <c r="T78" s="32">
        <v>7</v>
      </c>
      <c r="U78" s="32">
        <v>10</v>
      </c>
      <c r="V78" s="32" t="s">
        <v>463</v>
      </c>
      <c r="W78" s="75" t="s">
        <v>464</v>
      </c>
      <c r="X78" s="39" t="s">
        <v>77</v>
      </c>
      <c r="Y78" s="29"/>
    </row>
    <row r="79" spans="1:25" s="60" customFormat="1" ht="156.94999999999999" customHeight="1" x14ac:dyDescent="0.4">
      <c r="A79" s="28">
        <v>76</v>
      </c>
      <c r="B79" s="30" t="s">
        <v>399</v>
      </c>
      <c r="C79" s="29" t="s">
        <v>465</v>
      </c>
      <c r="D79" s="30" t="s">
        <v>466</v>
      </c>
      <c r="E79" s="30" t="s">
        <v>467</v>
      </c>
      <c r="F79" s="31" t="s">
        <v>468</v>
      </c>
      <c r="G79" s="31" t="s">
        <v>33</v>
      </c>
      <c r="H79" s="30" t="s">
        <v>50</v>
      </c>
      <c r="I79" s="32" t="s">
        <v>409</v>
      </c>
      <c r="J79" s="32"/>
      <c r="K79" s="32" t="s">
        <v>43</v>
      </c>
      <c r="L79" s="130">
        <v>51.836985994536484</v>
      </c>
      <c r="M79" s="131">
        <v>80.103970804606888</v>
      </c>
      <c r="N79" s="131">
        <v>96.085203607640224</v>
      </c>
      <c r="O79" s="131">
        <v>125.63247867941418</v>
      </c>
      <c r="P79" s="79">
        <v>125.58085897386616</v>
      </c>
      <c r="Q79" s="79">
        <f>IFERROR([1]MASTER!F140/([1]MASTER!F73/1000),"N/A")</f>
        <v>124.81734775358106</v>
      </c>
      <c r="R79" s="79">
        <f>IFERROR([1]MASTER!G140/([1]MASTER!G73/1000),"N/A")</f>
        <v>101.5129326079021</v>
      </c>
      <c r="S79" s="81">
        <f>IFERROR([1]MASTER!H140/([1]MASTER!H73/1000),"N/A")</f>
        <v>130.50445001742153</v>
      </c>
      <c r="T79" s="32">
        <v>45.7</v>
      </c>
      <c r="U79" s="32">
        <v>120.1</v>
      </c>
      <c r="V79" s="32" t="s">
        <v>469</v>
      </c>
      <c r="W79" s="29" t="s">
        <v>203</v>
      </c>
      <c r="X79" s="39" t="s">
        <v>224</v>
      </c>
      <c r="Y79" s="29"/>
    </row>
    <row r="80" spans="1:25" s="60" customFormat="1" ht="156.94999999999999" customHeight="1" x14ac:dyDescent="0.4">
      <c r="A80" s="28">
        <v>77</v>
      </c>
      <c r="B80" s="30" t="s">
        <v>399</v>
      </c>
      <c r="C80" s="29" t="s">
        <v>470</v>
      </c>
      <c r="D80" s="30" t="s">
        <v>471</v>
      </c>
      <c r="E80" s="30" t="s">
        <v>472</v>
      </c>
      <c r="F80" s="31" t="s">
        <v>473</v>
      </c>
      <c r="G80" s="31" t="s">
        <v>248</v>
      </c>
      <c r="H80" s="30" t="s">
        <v>50</v>
      </c>
      <c r="I80" s="32" t="s">
        <v>409</v>
      </c>
      <c r="J80" s="32"/>
      <c r="K80" s="32" t="s">
        <v>43</v>
      </c>
      <c r="L80" s="130">
        <v>33.267468623789462</v>
      </c>
      <c r="M80" s="131">
        <v>49.660807680035511</v>
      </c>
      <c r="N80" s="131">
        <v>20.740423760177645</v>
      </c>
      <c r="O80" s="131">
        <v>29.335862714072157</v>
      </c>
      <c r="P80" s="79">
        <v>30.894159626384006</v>
      </c>
      <c r="Q80" s="41">
        <f>IFERROR(([1]MASTER!F141/[1]MASTER!F140),"N/A")</f>
        <v>0.32917573331012273</v>
      </c>
      <c r="R80" s="41">
        <f>IFERROR(([1]MASTER!G141/[1]MASTER!G140),"N/A")</f>
        <v>5.9215102901358105E-2</v>
      </c>
      <c r="S80" s="128">
        <f>IFERROR(([1]MASTER!H141/[1]MASTER!H140),"N/A")</f>
        <v>4.7670451736242729E-2</v>
      </c>
      <c r="T80" s="38">
        <v>0.129</v>
      </c>
      <c r="U80" s="38">
        <v>0.37</v>
      </c>
      <c r="V80" s="32" t="s">
        <v>474</v>
      </c>
      <c r="W80" s="29" t="s">
        <v>53</v>
      </c>
      <c r="X80" s="39" t="s">
        <v>224</v>
      </c>
      <c r="Y80" s="30" t="s">
        <v>204</v>
      </c>
    </row>
    <row r="81" spans="1:25" s="60" customFormat="1" ht="156.94999999999999" customHeight="1" x14ac:dyDescent="0.45">
      <c r="A81" s="28">
        <v>78</v>
      </c>
      <c r="B81" s="30" t="s">
        <v>399</v>
      </c>
      <c r="C81" s="29" t="s">
        <v>475</v>
      </c>
      <c r="D81" s="30" t="s">
        <v>476</v>
      </c>
      <c r="E81" s="30" t="s">
        <v>477</v>
      </c>
      <c r="F81" s="31" t="s">
        <v>478</v>
      </c>
      <c r="G81" s="31" t="s">
        <v>33</v>
      </c>
      <c r="H81" s="30" t="s">
        <v>34</v>
      </c>
      <c r="I81" s="32" t="s">
        <v>51</v>
      </c>
      <c r="J81" s="32"/>
      <c r="K81" s="43" t="s">
        <v>36</v>
      </c>
      <c r="L81" s="43">
        <v>259700.02369481765</v>
      </c>
      <c r="M81" s="76"/>
      <c r="N81" s="76">
        <v>199606.63821456538</v>
      </c>
      <c r="O81" s="76"/>
      <c r="P81" s="58">
        <v>231586.67192788812</v>
      </c>
      <c r="Q81" s="58"/>
      <c r="R81" s="58">
        <f>IFERROR([1]MASTER!G142/[1]MASTER!G125,"N/A")</f>
        <v>269386.05255878286</v>
      </c>
      <c r="S81" s="59">
        <f>IFERROR([1]MASTER!H142/[1]MASTER!H125,"N/A")</f>
        <v>0</v>
      </c>
      <c r="T81" s="68">
        <v>197889</v>
      </c>
      <c r="U81" s="68">
        <v>231563</v>
      </c>
      <c r="V81" s="39" t="s">
        <v>479</v>
      </c>
      <c r="W81" s="75"/>
      <c r="X81" s="39" t="s">
        <v>480</v>
      </c>
      <c r="Y81" s="29"/>
    </row>
    <row r="82" spans="1:25" s="60" customFormat="1" ht="156.94999999999999" customHeight="1" x14ac:dyDescent="0.4">
      <c r="A82" s="28">
        <v>79</v>
      </c>
      <c r="B82" s="30" t="s">
        <v>399</v>
      </c>
      <c r="C82" s="29" t="s">
        <v>481</v>
      </c>
      <c r="D82" s="30" t="s">
        <v>482</v>
      </c>
      <c r="E82" s="30" t="s">
        <v>146</v>
      </c>
      <c r="F82" s="85" t="s">
        <v>483</v>
      </c>
      <c r="G82" s="85" t="s">
        <v>33</v>
      </c>
      <c r="H82" s="30" t="s">
        <v>50</v>
      </c>
      <c r="I82" s="29" t="s">
        <v>409</v>
      </c>
      <c r="J82" s="30"/>
      <c r="K82" s="64" t="s">
        <v>43</v>
      </c>
      <c r="L82" s="49"/>
      <c r="M82" s="65"/>
      <c r="N82" s="50"/>
      <c r="O82" s="50"/>
      <c r="P82" s="66"/>
      <c r="Q82" s="52">
        <f>IFERROR(([1]MASTER!F143/[1]MASTER!F128),"N/A")</f>
        <v>2.7962023670178178E-3</v>
      </c>
      <c r="R82" s="125">
        <f>IFERROR(([1]MASTER!G143/[1]MASTER!G128),"N/A")</f>
        <v>2.5412960609911056E-3</v>
      </c>
      <c r="S82" s="132">
        <f>IFERROR(([1]MASTER!H143/[1]MASTER!H128),"N/A")</f>
        <v>2.4901305800182206E-3</v>
      </c>
      <c r="T82" s="133">
        <v>0</v>
      </c>
      <c r="U82" s="86">
        <v>0.11600000000000001</v>
      </c>
      <c r="V82" s="29" t="s">
        <v>484</v>
      </c>
      <c r="W82" s="29" t="s">
        <v>91</v>
      </c>
      <c r="X82" s="39" t="s">
        <v>179</v>
      </c>
      <c r="Y82" s="30" t="s">
        <v>204</v>
      </c>
    </row>
    <row r="83" spans="1:25" s="60" customFormat="1" ht="156.94999999999999" customHeight="1" x14ac:dyDescent="0.4">
      <c r="A83" s="28">
        <v>80</v>
      </c>
      <c r="B83" s="30" t="s">
        <v>399</v>
      </c>
      <c r="C83" s="30" t="s">
        <v>485</v>
      </c>
      <c r="D83" s="30" t="s">
        <v>486</v>
      </c>
      <c r="E83" s="30" t="s">
        <v>487</v>
      </c>
      <c r="F83" s="85" t="s">
        <v>488</v>
      </c>
      <c r="G83" s="85" t="s">
        <v>248</v>
      </c>
      <c r="H83" s="30" t="s">
        <v>34</v>
      </c>
      <c r="I83" s="29" t="s">
        <v>409</v>
      </c>
      <c r="J83" s="29"/>
      <c r="K83" s="29" t="s">
        <v>43</v>
      </c>
      <c r="L83" s="134"/>
      <c r="M83" s="135"/>
      <c r="N83" s="135"/>
      <c r="O83" s="135"/>
      <c r="P83" s="66"/>
      <c r="Q83" s="66">
        <f>IFERROR([1]MASTER!F144/([1]MASTER!F73/100000),"N/A")</f>
        <v>4.8888333613988575</v>
      </c>
      <c r="R83" s="66">
        <f>IFERROR([1]MASTER!G144/([1]MASTER!G73/100000),"N/A")</f>
        <v>12.276417111369918</v>
      </c>
      <c r="S83" s="67">
        <f>IFERROR([1]MASTER!H144/([1]MASTER!H73/100000),"N/A")</f>
        <v>15.055641348813401</v>
      </c>
      <c r="T83" s="124">
        <v>0</v>
      </c>
      <c r="U83" s="124">
        <v>12.5</v>
      </c>
      <c r="V83" s="30" t="s">
        <v>489</v>
      </c>
      <c r="W83" s="29" t="s">
        <v>242</v>
      </c>
      <c r="X83" s="39" t="s">
        <v>179</v>
      </c>
      <c r="Y83" s="29"/>
    </row>
    <row r="84" spans="1:25" s="60" customFormat="1" ht="156.94999999999999" customHeight="1" x14ac:dyDescent="0.4">
      <c r="A84" s="28">
        <v>81</v>
      </c>
      <c r="B84" s="30" t="s">
        <v>399</v>
      </c>
      <c r="C84" s="29" t="s">
        <v>490</v>
      </c>
      <c r="D84" s="30" t="s">
        <v>491</v>
      </c>
      <c r="E84" s="30" t="s">
        <v>146</v>
      </c>
      <c r="F84" s="85" t="s">
        <v>492</v>
      </c>
      <c r="G84" s="85" t="s">
        <v>33</v>
      </c>
      <c r="H84" s="30" t="s">
        <v>50</v>
      </c>
      <c r="I84" s="29" t="s">
        <v>409</v>
      </c>
      <c r="J84" s="29"/>
      <c r="K84" s="64" t="s">
        <v>43</v>
      </c>
      <c r="L84" s="49"/>
      <c r="M84" s="65"/>
      <c r="N84" s="50"/>
      <c r="O84" s="50"/>
      <c r="P84" s="66"/>
      <c r="Q84" s="52">
        <f>IFERROR(([1]MASTER!F145/[1]MASTER!F140),"N/A")</f>
        <v>0.12245626251196796</v>
      </c>
      <c r="R84" s="52">
        <f>IFERROR(([1]MASTER!G145/[1]MASTER!G140),"N/A")</f>
        <v>0.13902117959310353</v>
      </c>
      <c r="S84" s="53">
        <f>IFERROR(([1]MASTER!H145/[1]MASTER!H140),"N/A")</f>
        <v>0.34925095176096377</v>
      </c>
      <c r="T84" s="133">
        <v>0</v>
      </c>
      <c r="U84" s="86">
        <v>0.20599999999999999</v>
      </c>
      <c r="V84" s="30" t="s">
        <v>493</v>
      </c>
      <c r="W84" s="29" t="s">
        <v>203</v>
      </c>
      <c r="X84" s="39" t="s">
        <v>179</v>
      </c>
      <c r="Y84" s="29"/>
    </row>
    <row r="85" spans="1:25" s="60" customFormat="1" ht="156.94999999999999" customHeight="1" x14ac:dyDescent="0.4">
      <c r="A85" s="28">
        <v>82</v>
      </c>
      <c r="B85" s="30" t="s">
        <v>399</v>
      </c>
      <c r="C85" s="29" t="s">
        <v>494</v>
      </c>
      <c r="D85" s="30" t="s">
        <v>495</v>
      </c>
      <c r="E85" s="30" t="s">
        <v>496</v>
      </c>
      <c r="F85" s="85" t="s">
        <v>497</v>
      </c>
      <c r="G85" s="85" t="s">
        <v>33</v>
      </c>
      <c r="H85" s="30" t="s">
        <v>34</v>
      </c>
      <c r="I85" s="29" t="s">
        <v>409</v>
      </c>
      <c r="J85" s="30"/>
      <c r="K85" s="64" t="s">
        <v>43</v>
      </c>
      <c r="L85" s="49"/>
      <c r="M85" s="65"/>
      <c r="N85" s="50"/>
      <c r="O85" s="50"/>
      <c r="P85" s="66"/>
      <c r="Q85" s="66">
        <f>IFERROR([1]MASTER!F146/([1]MASTER!F73/100000),"N/A")</f>
        <v>16.730674170120537</v>
      </c>
      <c r="R85" s="66">
        <f>IFERROR([1]MASTER!G146/([1]MASTER!G73/100000),"N/A")</f>
        <v>15.97020633072016</v>
      </c>
      <c r="S85" s="67">
        <f>IFERROR([1]MASTER!H146/([1]MASTER!H73/100000),"N/A")</f>
        <v>15.378262234859401</v>
      </c>
      <c r="T85" s="124">
        <v>0</v>
      </c>
      <c r="U85" s="124">
        <v>15.9</v>
      </c>
      <c r="V85" s="29" t="s">
        <v>498</v>
      </c>
      <c r="W85" s="29" t="s">
        <v>203</v>
      </c>
      <c r="X85" s="39" t="s">
        <v>224</v>
      </c>
      <c r="Y85" s="30"/>
    </row>
    <row r="86" spans="1:25" s="60" customFormat="1" ht="156.94999999999999" customHeight="1" x14ac:dyDescent="0.4">
      <c r="A86" s="28">
        <v>83</v>
      </c>
      <c r="B86" s="30" t="s">
        <v>399</v>
      </c>
      <c r="C86" s="30" t="s">
        <v>499</v>
      </c>
      <c r="D86" s="30" t="s">
        <v>500</v>
      </c>
      <c r="E86" s="30" t="s">
        <v>501</v>
      </c>
      <c r="F86" s="85" t="s">
        <v>502</v>
      </c>
      <c r="G86" s="85" t="s">
        <v>33</v>
      </c>
      <c r="H86" s="30" t="s">
        <v>34</v>
      </c>
      <c r="I86" s="29" t="s">
        <v>409</v>
      </c>
      <c r="J86" s="30"/>
      <c r="K86" s="64" t="s">
        <v>43</v>
      </c>
      <c r="L86" s="49"/>
      <c r="M86" s="65"/>
      <c r="N86" s="50"/>
      <c r="O86" s="50"/>
      <c r="P86" s="66"/>
      <c r="Q86" s="66">
        <f>IFERROR([1]MASTER!F147/([1]MASTER!F73/100000),"N/A")</f>
        <v>0.97776667227977154</v>
      </c>
      <c r="R86" s="66">
        <f>IFERROR([1]MASTER!G147/([1]MASTER!G73/100000),"N/A")</f>
        <v>0.2172817187853083</v>
      </c>
      <c r="S86" s="67">
        <f>IFERROR([1]MASTER!H147/([1]MASTER!H73/100000),"N/A")</f>
        <v>0.43016118139466858</v>
      </c>
      <c r="T86" s="124">
        <v>0</v>
      </c>
      <c r="U86" s="124">
        <v>0.5</v>
      </c>
      <c r="V86" s="29" t="s">
        <v>393</v>
      </c>
      <c r="W86" s="29" t="s">
        <v>91</v>
      </c>
      <c r="X86" s="39" t="s">
        <v>224</v>
      </c>
      <c r="Y86" s="30"/>
    </row>
    <row r="87" spans="1:25" s="60" customFormat="1" ht="156.94999999999999" customHeight="1" x14ac:dyDescent="0.4">
      <c r="A87" s="28">
        <v>84</v>
      </c>
      <c r="B87" s="30" t="s">
        <v>503</v>
      </c>
      <c r="C87" s="29" t="s">
        <v>504</v>
      </c>
      <c r="D87" s="30" t="s">
        <v>505</v>
      </c>
      <c r="E87" s="30" t="s">
        <v>506</v>
      </c>
      <c r="F87" s="31" t="s">
        <v>507</v>
      </c>
      <c r="G87" s="31" t="s">
        <v>33</v>
      </c>
      <c r="H87" s="30" t="s">
        <v>34</v>
      </c>
      <c r="I87" s="32" t="s">
        <v>508</v>
      </c>
      <c r="J87" s="32"/>
      <c r="K87" s="32" t="s">
        <v>43</v>
      </c>
      <c r="L87" s="92">
        <v>96</v>
      </c>
      <c r="M87" s="93">
        <v>2.8342162162162166</v>
      </c>
      <c r="N87" s="93">
        <v>2.0098837209302327</v>
      </c>
      <c r="O87" s="93">
        <v>3</v>
      </c>
      <c r="P87" s="79">
        <v>1.5</v>
      </c>
      <c r="Q87" s="79">
        <f>IFERROR([1]MASTER!F149/[1]MASTER!F150,"N/A")</f>
        <v>0.50420168067226889</v>
      </c>
      <c r="R87" s="79">
        <f>IFERROR([1]MASTER!G149/[1]MASTER!G150,"N/A")</f>
        <v>0.93333333333333335</v>
      </c>
      <c r="S87" s="81">
        <f>IFERROR([1]MASTER!H149/[1]MASTER!H150,"N/A")</f>
        <v>0.71867007672634275</v>
      </c>
      <c r="T87" s="32">
        <v>33</v>
      </c>
      <c r="U87" s="32">
        <v>220</v>
      </c>
      <c r="V87" s="39" t="s">
        <v>509</v>
      </c>
      <c r="W87" s="29" t="s">
        <v>45</v>
      </c>
      <c r="X87" s="39" t="s">
        <v>38</v>
      </c>
      <c r="Y87" s="30"/>
    </row>
    <row r="88" spans="1:25" s="60" customFormat="1" ht="156.94999999999999" customHeight="1" x14ac:dyDescent="0.4">
      <c r="A88" s="28">
        <v>85</v>
      </c>
      <c r="B88" s="30" t="s">
        <v>503</v>
      </c>
      <c r="C88" s="29" t="s">
        <v>510</v>
      </c>
      <c r="D88" s="30" t="s">
        <v>511</v>
      </c>
      <c r="E88" s="30" t="s">
        <v>512</v>
      </c>
      <c r="F88" s="31" t="s">
        <v>513</v>
      </c>
      <c r="G88" s="31" t="s">
        <v>33</v>
      </c>
      <c r="H88" s="30" t="s">
        <v>34</v>
      </c>
      <c r="I88" s="32" t="s">
        <v>508</v>
      </c>
      <c r="J88" s="32"/>
      <c r="K88" s="32" t="s">
        <v>43</v>
      </c>
      <c r="L88" s="92">
        <v>96</v>
      </c>
      <c r="M88" s="93">
        <v>2.8333270676691726</v>
      </c>
      <c r="N88" s="93">
        <v>2.0099953347329134</v>
      </c>
      <c r="O88" s="93">
        <v>2.9881422924901186</v>
      </c>
      <c r="P88" s="79">
        <v>1.5</v>
      </c>
      <c r="Q88" s="79">
        <f>IFERROR([1]MASTER!F151/[1]MASTER!F152,"N/A")</f>
        <v>1.5</v>
      </c>
      <c r="R88" s="79">
        <f>IFERROR([1]MASTER!G151/[1]MASTER!G152,"N/A")</f>
        <v>0.9</v>
      </c>
      <c r="S88" s="81">
        <f>IFERROR([1]MASTER!H151/[1]MASTER!H152,"N/A")</f>
        <v>1.2</v>
      </c>
      <c r="T88" s="32">
        <v>42</v>
      </c>
      <c r="U88" s="32">
        <v>173</v>
      </c>
      <c r="V88" s="39" t="s">
        <v>514</v>
      </c>
      <c r="W88" s="29" t="s">
        <v>45</v>
      </c>
      <c r="X88" s="39" t="s">
        <v>38</v>
      </c>
      <c r="Y88" s="30"/>
    </row>
    <row r="89" spans="1:25" s="60" customFormat="1" ht="156.94999999999999" customHeight="1" x14ac:dyDescent="0.45">
      <c r="A89" s="28">
        <v>86</v>
      </c>
      <c r="B89" s="30" t="s">
        <v>503</v>
      </c>
      <c r="C89" s="30" t="s">
        <v>515</v>
      </c>
      <c r="D89" s="30" t="s">
        <v>516</v>
      </c>
      <c r="E89" s="30" t="s">
        <v>517</v>
      </c>
      <c r="F89" s="31" t="s">
        <v>518</v>
      </c>
      <c r="G89" s="31" t="s">
        <v>33</v>
      </c>
      <c r="H89" s="30" t="s">
        <v>279</v>
      </c>
      <c r="I89" s="32" t="s">
        <v>177</v>
      </c>
      <c r="J89" s="39" t="s">
        <v>519</v>
      </c>
      <c r="K89" s="32" t="s">
        <v>43</v>
      </c>
      <c r="L89" s="33">
        <v>0.71057875470223686</v>
      </c>
      <c r="M89" s="33">
        <v>0.31</v>
      </c>
      <c r="N89" s="34">
        <v>0.75771255403995197</v>
      </c>
      <c r="O89" s="34">
        <v>0.60600643212747174</v>
      </c>
      <c r="P89" s="79">
        <v>1.6046594529246987</v>
      </c>
      <c r="Q89" s="41">
        <f>IFERROR(([1]MASTER!F153/[1]MASTER!F154),"N/A")</f>
        <v>3.4513748941352868E-3</v>
      </c>
      <c r="R89" s="119">
        <f>IFERROR(([1]MASTER!G153/[1]MASTER!G154),"N/A")</f>
        <v>2.9900794207747589E-3</v>
      </c>
      <c r="S89" s="129">
        <f>IFERROR(([1]MASTER!H153/[1]MASTER!H154),"N/A")</f>
        <v>2.894332883354929E-3</v>
      </c>
      <c r="T89" s="38">
        <v>4.0000000000000001E-3</v>
      </c>
      <c r="U89" s="38">
        <v>1.4E-2</v>
      </c>
      <c r="V89" s="39" t="s">
        <v>520</v>
      </c>
      <c r="W89" s="75" t="s">
        <v>65</v>
      </c>
      <c r="X89" s="39" t="s">
        <v>281</v>
      </c>
      <c r="Y89" s="29"/>
    </row>
    <row r="90" spans="1:25" s="60" customFormat="1" ht="186.75" customHeight="1" x14ac:dyDescent="0.45">
      <c r="A90" s="28">
        <v>87</v>
      </c>
      <c r="B90" s="30" t="s">
        <v>503</v>
      </c>
      <c r="C90" s="30" t="s">
        <v>521</v>
      </c>
      <c r="D90" s="30" t="s">
        <v>522</v>
      </c>
      <c r="E90" s="30" t="s">
        <v>523</v>
      </c>
      <c r="F90" s="31" t="s">
        <v>524</v>
      </c>
      <c r="G90" s="31" t="s">
        <v>248</v>
      </c>
      <c r="H90" s="30" t="s">
        <v>50</v>
      </c>
      <c r="I90" s="32" t="s">
        <v>75</v>
      </c>
      <c r="J90" s="32"/>
      <c r="K90" s="43" t="s">
        <v>36</v>
      </c>
      <c r="L90" s="97">
        <v>3.5175879396984926</v>
      </c>
      <c r="M90" s="76"/>
      <c r="N90" s="98">
        <v>1.7210144927536233</v>
      </c>
      <c r="O90" s="98"/>
      <c r="P90" s="58">
        <v>1.7210144927536233</v>
      </c>
      <c r="Q90" s="58"/>
      <c r="R90" s="47" t="str">
        <f>IFERROR(([1]MASTER!G155/[1]MASTER!G156),"N/A")</f>
        <v>N/A</v>
      </c>
      <c r="S90" s="48" t="str">
        <f>IFERROR(([1]MASTER!H155/[1]MASTER!H156),"N/A")</f>
        <v>N/A</v>
      </c>
      <c r="T90" s="38">
        <v>7.5999999999999998E-2</v>
      </c>
      <c r="U90" s="38">
        <v>0.127</v>
      </c>
      <c r="V90" s="32" t="s">
        <v>525</v>
      </c>
      <c r="W90" s="75"/>
      <c r="X90" s="39" t="s">
        <v>526</v>
      </c>
      <c r="Y90" s="29"/>
    </row>
    <row r="91" spans="1:25" s="60" customFormat="1" ht="156.94999999999999" customHeight="1" x14ac:dyDescent="0.4">
      <c r="A91" s="28">
        <v>88</v>
      </c>
      <c r="B91" s="30" t="s">
        <v>503</v>
      </c>
      <c r="C91" s="29" t="s">
        <v>527</v>
      </c>
      <c r="D91" s="30" t="s">
        <v>528</v>
      </c>
      <c r="E91" s="30" t="s">
        <v>529</v>
      </c>
      <c r="F91" s="31" t="s">
        <v>530</v>
      </c>
      <c r="G91" s="31" t="s">
        <v>33</v>
      </c>
      <c r="H91" s="30" t="s">
        <v>279</v>
      </c>
      <c r="I91" s="32" t="s">
        <v>177</v>
      </c>
      <c r="J91" s="32"/>
      <c r="K91" s="43" t="s">
        <v>36</v>
      </c>
      <c r="L91" s="44">
        <v>2.4223756130690215E-2</v>
      </c>
      <c r="M91" s="76"/>
      <c r="N91" s="45">
        <v>0.38782667874934662</v>
      </c>
      <c r="O91" s="45"/>
      <c r="P91" s="58">
        <v>0.17849278477815683</v>
      </c>
      <c r="Q91" s="58"/>
      <c r="R91" s="58">
        <f>IFERROR(([1]MASTER!G97-[1]MASTER!G158)/([1]MASTER!G12+[1]MASTER!G157),"N/A")</f>
        <v>0.24722109659832348</v>
      </c>
      <c r="S91" s="59" t="str">
        <f>IFERROR(([1]MASTER!H97-[1]MASTER!H158)/([1]MASTER!H12+[1]MASTER!H157),"N/A")</f>
        <v>N/A</v>
      </c>
      <c r="T91" s="32">
        <v>0.11</v>
      </c>
      <c r="U91" s="32">
        <v>0.75</v>
      </c>
      <c r="V91" s="39" t="s">
        <v>531</v>
      </c>
      <c r="W91" s="29"/>
      <c r="X91" s="39" t="s">
        <v>532</v>
      </c>
      <c r="Y91" s="29"/>
    </row>
    <row r="92" spans="1:25" s="60" customFormat="1" ht="156.94999999999999" customHeight="1" x14ac:dyDescent="0.4">
      <c r="A92" s="28">
        <v>89</v>
      </c>
      <c r="B92" s="30" t="s">
        <v>503</v>
      </c>
      <c r="C92" s="29" t="s">
        <v>533</v>
      </c>
      <c r="D92" s="30" t="s">
        <v>534</v>
      </c>
      <c r="E92" s="30" t="s">
        <v>535</v>
      </c>
      <c r="F92" s="85" t="s">
        <v>536</v>
      </c>
      <c r="G92" s="85" t="s">
        <v>33</v>
      </c>
      <c r="H92" s="30" t="s">
        <v>50</v>
      </c>
      <c r="I92" s="29" t="s">
        <v>177</v>
      </c>
      <c r="J92" s="30"/>
      <c r="K92" s="43" t="s">
        <v>36</v>
      </c>
      <c r="L92" s="136">
        <v>49.312169923154997</v>
      </c>
      <c r="M92" s="76"/>
      <c r="N92" s="137">
        <v>97.161517475913186</v>
      </c>
      <c r="O92" s="45"/>
      <c r="P92" s="58">
        <v>67.587897238246967</v>
      </c>
      <c r="Q92" s="58"/>
      <c r="R92" s="47">
        <f>IFERROR(([1]MASTER!G158/[1]MASTER!G119),"N/A")</f>
        <v>0.59625507995849159</v>
      </c>
      <c r="S92" s="48" t="str">
        <f>IFERROR(([1]MASTER!H158/[1]MASTER!H119),"N/A")</f>
        <v>N/A</v>
      </c>
      <c r="T92" s="86">
        <v>0.3</v>
      </c>
      <c r="U92" s="86">
        <v>0.64</v>
      </c>
      <c r="V92" s="29" t="s">
        <v>537</v>
      </c>
      <c r="W92" s="29"/>
      <c r="X92" s="30" t="s">
        <v>77</v>
      </c>
      <c r="Y92" s="29"/>
    </row>
    <row r="93" spans="1:25" s="60" customFormat="1" ht="156.94999999999999" customHeight="1" x14ac:dyDescent="0.4">
      <c r="A93" s="28">
        <v>90</v>
      </c>
      <c r="B93" s="30" t="s">
        <v>538</v>
      </c>
      <c r="C93" s="29" t="s">
        <v>539</v>
      </c>
      <c r="D93" s="30" t="s">
        <v>540</v>
      </c>
      <c r="E93" s="30" t="s">
        <v>541</v>
      </c>
      <c r="F93" s="31" t="s">
        <v>542</v>
      </c>
      <c r="G93" s="31" t="s">
        <v>33</v>
      </c>
      <c r="H93" s="30" t="s">
        <v>34</v>
      </c>
      <c r="I93" s="32" t="s">
        <v>51</v>
      </c>
      <c r="J93" s="32" t="s">
        <v>177</v>
      </c>
      <c r="K93" s="32" t="s">
        <v>43</v>
      </c>
      <c r="L93" s="138">
        <v>4.4460002318673544</v>
      </c>
      <c r="M93" s="139">
        <v>4.379531220134508</v>
      </c>
      <c r="N93" s="140">
        <v>4.5262194010677117</v>
      </c>
      <c r="O93" s="34">
        <v>4.6095298762774508</v>
      </c>
      <c r="P93" s="79">
        <v>4.6765256643291364</v>
      </c>
      <c r="Q93" s="79">
        <f>IFERROR([1]MASTER!F160/([1]MASTER!F73/1000),"N/A")</f>
        <v>4.4770849516277096</v>
      </c>
      <c r="R93" s="79">
        <f>IFERROR([1]MASTER!G160/([1]MASTER!G73/1000),"N/A")</f>
        <v>4.4716577726016444</v>
      </c>
      <c r="S93" s="81">
        <f>IFERROR([1]MASTER!H160/([1]MASTER!H73/1000),"N/A")</f>
        <v>4.7436024278297078</v>
      </c>
      <c r="T93" s="32">
        <v>5.5</v>
      </c>
      <c r="U93" s="32">
        <v>8.4</v>
      </c>
      <c r="V93" s="39" t="s">
        <v>543</v>
      </c>
      <c r="W93" s="29" t="s">
        <v>203</v>
      </c>
      <c r="X93" s="39" t="s">
        <v>179</v>
      </c>
      <c r="Y93" s="30" t="s">
        <v>204</v>
      </c>
    </row>
    <row r="94" spans="1:25" s="60" customFormat="1" ht="156.94999999999999" customHeight="1" x14ac:dyDescent="0.45">
      <c r="A94" s="28">
        <v>91</v>
      </c>
      <c r="B94" s="30" t="s">
        <v>538</v>
      </c>
      <c r="C94" s="29" t="s">
        <v>544</v>
      </c>
      <c r="D94" s="30" t="s">
        <v>545</v>
      </c>
      <c r="E94" s="30" t="s">
        <v>546</v>
      </c>
      <c r="F94" s="31" t="s">
        <v>547</v>
      </c>
      <c r="G94" s="31" t="s">
        <v>33</v>
      </c>
      <c r="H94" s="30" t="s">
        <v>50</v>
      </c>
      <c r="I94" s="32" t="s">
        <v>51</v>
      </c>
      <c r="J94" s="39"/>
      <c r="K94" s="32" t="s">
        <v>43</v>
      </c>
      <c r="L94" s="130">
        <v>8.4033613445378158E-2</v>
      </c>
      <c r="M94" s="141">
        <v>0.22253521126760564</v>
      </c>
      <c r="N94" s="141">
        <v>1.2191780821917808</v>
      </c>
      <c r="O94" s="131">
        <v>8.9041095890410954E-2</v>
      </c>
      <c r="P94" s="79">
        <v>0.29452054794520549</v>
      </c>
      <c r="Q94" s="79">
        <f>IFERROR([1]MASTER!F161/[1]MASTER!F162,"N/A")</f>
        <v>0.22222222222222221</v>
      </c>
      <c r="R94" s="79">
        <f>IFERROR([1]MASTER!G161/[1]MASTER!G162,"N/A")</f>
        <v>0.2071917808219178</v>
      </c>
      <c r="S94" s="81">
        <f>IFERROR([1]MASTER!H161/[1]MASTER!H162,"N/A")</f>
        <v>0.48951048951048953</v>
      </c>
      <c r="T94" s="32">
        <v>0.9</v>
      </c>
      <c r="U94" s="32">
        <v>11.1</v>
      </c>
      <c r="V94" s="32" t="s">
        <v>548</v>
      </c>
      <c r="W94" s="75" t="s">
        <v>242</v>
      </c>
      <c r="X94" s="39" t="s">
        <v>77</v>
      </c>
      <c r="Y94" s="29"/>
    </row>
    <row r="95" spans="1:25" s="60" customFormat="1" ht="156.94999999999999" customHeight="1" x14ac:dyDescent="0.45">
      <c r="A95" s="28">
        <v>92</v>
      </c>
      <c r="B95" s="30" t="s">
        <v>538</v>
      </c>
      <c r="C95" s="29" t="s">
        <v>549</v>
      </c>
      <c r="D95" s="30" t="s">
        <v>550</v>
      </c>
      <c r="E95" s="30" t="s">
        <v>551</v>
      </c>
      <c r="F95" s="31" t="s">
        <v>552</v>
      </c>
      <c r="G95" s="31" t="s">
        <v>33</v>
      </c>
      <c r="H95" s="30" t="s">
        <v>50</v>
      </c>
      <c r="I95" s="32" t="s">
        <v>51</v>
      </c>
      <c r="J95" s="39"/>
      <c r="K95" s="32" t="s">
        <v>43</v>
      </c>
      <c r="L95" s="33">
        <v>0.38544061302681992</v>
      </c>
      <c r="M95" s="140">
        <v>1.2002275312855517</v>
      </c>
      <c r="N95" s="140">
        <v>1.7366315023644963</v>
      </c>
      <c r="O95" s="34">
        <v>0.5482758620689655</v>
      </c>
      <c r="P95" s="79">
        <v>1.1802826611513271</v>
      </c>
      <c r="Q95" s="79">
        <f>IFERROR([1]MASTER!F163/[1]MASTER!F164,"N/A")</f>
        <v>0.62556689342403626</v>
      </c>
      <c r="R95" s="79">
        <f>IFERROR([1]MASTER!G163/[1]MASTER!G164,"N/A")</f>
        <v>0.55753490611458834</v>
      </c>
      <c r="S95" s="81">
        <f>IFERROR([1]MASTER!H163/[1]MASTER!H164,"N/A")</f>
        <v>2.1155378486055776</v>
      </c>
      <c r="T95" s="32">
        <v>2.6</v>
      </c>
      <c r="U95" s="32">
        <v>13.5</v>
      </c>
      <c r="V95" s="32" t="s">
        <v>553</v>
      </c>
      <c r="W95" s="75" t="s">
        <v>53</v>
      </c>
      <c r="X95" s="39" t="s">
        <v>554</v>
      </c>
      <c r="Y95" s="29"/>
    </row>
    <row r="96" spans="1:25" s="60" customFormat="1" ht="156.94999999999999" customHeight="1" x14ac:dyDescent="0.45">
      <c r="A96" s="28">
        <v>93</v>
      </c>
      <c r="B96" s="30" t="s">
        <v>538</v>
      </c>
      <c r="C96" s="29" t="s">
        <v>555</v>
      </c>
      <c r="D96" s="30" t="s">
        <v>556</v>
      </c>
      <c r="E96" s="30" t="s">
        <v>557</v>
      </c>
      <c r="F96" s="31" t="s">
        <v>558</v>
      </c>
      <c r="G96" s="31" t="s">
        <v>33</v>
      </c>
      <c r="H96" s="30" t="s">
        <v>34</v>
      </c>
      <c r="I96" s="32" t="s">
        <v>51</v>
      </c>
      <c r="J96" s="32"/>
      <c r="K96" s="43" t="s">
        <v>36</v>
      </c>
      <c r="L96" s="55">
        <v>10.900840336134454</v>
      </c>
      <c r="M96" s="142"/>
      <c r="N96" s="142">
        <v>11.424657534246576</v>
      </c>
      <c r="O96" s="57"/>
      <c r="P96" s="58">
        <v>11.599315068493151</v>
      </c>
      <c r="Q96" s="58"/>
      <c r="R96" s="58">
        <f>IFERROR([1]MASTER!G165/[1]MASTER!G166,"N/A")</f>
        <v>11.796232876712329</v>
      </c>
      <c r="S96" s="59" t="str">
        <f>IFERROR([1]MASTER!H165/[1]MASTER!H166,"N/A")</f>
        <v>N/A</v>
      </c>
      <c r="T96" s="32">
        <v>11.6</v>
      </c>
      <c r="U96" s="32">
        <v>16.600000000000001</v>
      </c>
      <c r="V96" s="39" t="s">
        <v>559</v>
      </c>
      <c r="W96" s="75"/>
      <c r="X96" s="39" t="s">
        <v>38</v>
      </c>
      <c r="Y96" s="29"/>
    </row>
    <row r="97" spans="1:25" s="60" customFormat="1" ht="156.94999999999999" customHeight="1" x14ac:dyDescent="0.45">
      <c r="A97" s="28">
        <v>94</v>
      </c>
      <c r="B97" s="30" t="s">
        <v>538</v>
      </c>
      <c r="C97" s="29" t="s">
        <v>560</v>
      </c>
      <c r="D97" s="30" t="s">
        <v>561</v>
      </c>
      <c r="E97" s="30" t="s">
        <v>562</v>
      </c>
      <c r="F97" s="31" t="s">
        <v>563</v>
      </c>
      <c r="G97" s="31" t="s">
        <v>33</v>
      </c>
      <c r="H97" s="30" t="s">
        <v>34</v>
      </c>
      <c r="I97" s="32" t="s">
        <v>51</v>
      </c>
      <c r="J97" s="32"/>
      <c r="K97" s="43" t="s">
        <v>36</v>
      </c>
      <c r="L97" s="55">
        <v>6.4361929150661545</v>
      </c>
      <c r="M97" s="142"/>
      <c r="N97" s="142">
        <v>6.5369398465886155</v>
      </c>
      <c r="O97" s="57"/>
      <c r="P97" s="58">
        <v>6.6530766326915813</v>
      </c>
      <c r="Q97" s="58"/>
      <c r="R97" s="58">
        <f>IFERROR([1]MASTER!G167/[1]MASTER!G168,"N/A")</f>
        <v>4.1660145332588039</v>
      </c>
      <c r="S97" s="59" t="str">
        <f>IFERROR([1]MASTER!H167/[1]MASTER!H168,"N/A")</f>
        <v>N/A</v>
      </c>
      <c r="T97" s="32">
        <v>4.0999999999999996</v>
      </c>
      <c r="U97" s="32">
        <v>6</v>
      </c>
      <c r="V97" s="39" t="s">
        <v>564</v>
      </c>
      <c r="W97" s="75"/>
      <c r="X97" s="39" t="s">
        <v>565</v>
      </c>
      <c r="Y97" s="29"/>
    </row>
    <row r="98" spans="1:25" s="60" customFormat="1" ht="156.94999999999999" customHeight="1" x14ac:dyDescent="0.45">
      <c r="A98" s="28">
        <v>95</v>
      </c>
      <c r="B98" s="30" t="s">
        <v>538</v>
      </c>
      <c r="C98" s="29" t="s">
        <v>566</v>
      </c>
      <c r="D98" s="30" t="s">
        <v>567</v>
      </c>
      <c r="E98" s="30" t="s">
        <v>568</v>
      </c>
      <c r="F98" s="31" t="s">
        <v>569</v>
      </c>
      <c r="G98" s="31" t="s">
        <v>33</v>
      </c>
      <c r="H98" s="30" t="s">
        <v>34</v>
      </c>
      <c r="I98" s="32" t="s">
        <v>51</v>
      </c>
      <c r="J98" s="32"/>
      <c r="K98" s="43" t="s">
        <v>36</v>
      </c>
      <c r="L98" s="55">
        <v>0.99626865671641796</v>
      </c>
      <c r="M98" s="57"/>
      <c r="N98" s="57">
        <v>3.5441176470588234</v>
      </c>
      <c r="O98" s="57"/>
      <c r="P98" s="58">
        <v>3.6944444444444446</v>
      </c>
      <c r="Q98" s="58"/>
      <c r="R98" s="58">
        <f>IFERROR([1]MASTER!G169/[1]MASTER!G170,"N/A")</f>
        <v>2.6758620689655173</v>
      </c>
      <c r="S98" s="59" t="str">
        <f>IFERROR([1]MASTER!H169/[1]MASTER!H170,"N/A")</f>
        <v>N/A</v>
      </c>
      <c r="T98" s="32">
        <v>2.5</v>
      </c>
      <c r="U98" s="32">
        <v>3.7</v>
      </c>
      <c r="V98" s="39" t="s">
        <v>570</v>
      </c>
      <c r="W98" s="75"/>
      <c r="X98" s="39" t="s">
        <v>571</v>
      </c>
      <c r="Y98" s="29"/>
    </row>
    <row r="99" spans="1:25" s="60" customFormat="1" ht="156.94999999999999" customHeight="1" x14ac:dyDescent="0.45">
      <c r="A99" s="28">
        <v>96</v>
      </c>
      <c r="B99" s="30" t="s">
        <v>538</v>
      </c>
      <c r="C99" s="29" t="s">
        <v>572</v>
      </c>
      <c r="D99" s="30" t="s">
        <v>573</v>
      </c>
      <c r="E99" s="30" t="s">
        <v>574</v>
      </c>
      <c r="F99" s="31" t="s">
        <v>575</v>
      </c>
      <c r="G99" s="31" t="s">
        <v>33</v>
      </c>
      <c r="H99" s="30" t="s">
        <v>34</v>
      </c>
      <c r="I99" s="32" t="s">
        <v>51</v>
      </c>
      <c r="J99" s="32"/>
      <c r="K99" s="32" t="s">
        <v>43</v>
      </c>
      <c r="L99" s="77">
        <v>105820.81240506329</v>
      </c>
      <c r="M99" s="143">
        <v>104208.73159096675</v>
      </c>
      <c r="N99" s="143">
        <v>109207.41978885343</v>
      </c>
      <c r="O99" s="78">
        <v>94312.027550631406</v>
      </c>
      <c r="P99" s="79">
        <v>113432.52850399249</v>
      </c>
      <c r="Q99" s="103">
        <f>IFERROR([1]MASTER!F171/[1]MASTER!F160,"N/A")</f>
        <v>96892.082018927438</v>
      </c>
      <c r="R99" s="80">
        <f>IFERROR([1]MASTER!G171/[1]MASTER!G160,"N/A")</f>
        <v>107460.53790087464</v>
      </c>
      <c r="S99" s="144">
        <f>IFERROR([1]MASTER!H171/[1]MASTER!H160,"N/A")</f>
        <v>121536.68533212424</v>
      </c>
      <c r="T99" s="68">
        <v>68689</v>
      </c>
      <c r="U99" s="68">
        <v>88866</v>
      </c>
      <c r="V99" s="39" t="s">
        <v>576</v>
      </c>
      <c r="W99" s="75" t="s">
        <v>242</v>
      </c>
      <c r="X99" s="39" t="s">
        <v>38</v>
      </c>
      <c r="Y99" s="29"/>
    </row>
    <row r="100" spans="1:25" s="60" customFormat="1" ht="156.94999999999999" customHeight="1" x14ac:dyDescent="0.45">
      <c r="A100" s="28">
        <v>97</v>
      </c>
      <c r="B100" s="30" t="s">
        <v>538</v>
      </c>
      <c r="C100" s="29" t="s">
        <v>577</v>
      </c>
      <c r="D100" s="30" t="s">
        <v>578</v>
      </c>
      <c r="E100" s="30" t="s">
        <v>579</v>
      </c>
      <c r="F100" s="31" t="s">
        <v>580</v>
      </c>
      <c r="G100" s="31" t="s">
        <v>33</v>
      </c>
      <c r="H100" s="30" t="s">
        <v>34</v>
      </c>
      <c r="I100" s="32" t="s">
        <v>581</v>
      </c>
      <c r="J100" s="32" t="s">
        <v>35</v>
      </c>
      <c r="K100" s="43" t="s">
        <v>36</v>
      </c>
      <c r="L100" s="44">
        <v>6.9761478207919625</v>
      </c>
      <c r="M100" s="145"/>
      <c r="N100" s="145">
        <v>9.3756995911080043</v>
      </c>
      <c r="O100" s="45"/>
      <c r="P100" s="58">
        <v>10.770590231114792</v>
      </c>
      <c r="Q100" s="58"/>
      <c r="R100" s="47">
        <f>IFERROR(([1]MASTER!G172/[1]MASTER!G173),"N/A")</f>
        <v>0.17007186233626495</v>
      </c>
      <c r="S100" s="48" t="str">
        <f>IFERROR(([1]MASTER!H172/[1]MASTER!H173),"N/A")</f>
        <v>N/A</v>
      </c>
      <c r="T100" s="38">
        <v>5.2999999999999999E-2</v>
      </c>
      <c r="U100" s="38">
        <v>0.09</v>
      </c>
      <c r="V100" s="39" t="s">
        <v>582</v>
      </c>
      <c r="W100" s="75"/>
      <c r="X100" s="39" t="s">
        <v>38</v>
      </c>
      <c r="Y100" s="30"/>
    </row>
    <row r="101" spans="1:25" s="60" customFormat="1" ht="156.94999999999999" customHeight="1" x14ac:dyDescent="0.45">
      <c r="A101" s="28">
        <v>98</v>
      </c>
      <c r="B101" s="30" t="s">
        <v>538</v>
      </c>
      <c r="C101" s="29" t="s">
        <v>583</v>
      </c>
      <c r="D101" s="30" t="s">
        <v>584</v>
      </c>
      <c r="E101" s="30" t="s">
        <v>585</v>
      </c>
      <c r="F101" s="85" t="s">
        <v>586</v>
      </c>
      <c r="G101" s="85" t="s">
        <v>33</v>
      </c>
      <c r="H101" s="30" t="s">
        <v>34</v>
      </c>
      <c r="I101" s="32" t="s">
        <v>51</v>
      </c>
      <c r="J101" s="32" t="s">
        <v>35</v>
      </c>
      <c r="K101" s="43" t="s">
        <v>36</v>
      </c>
      <c r="L101" s="44">
        <v>77.537589011128333</v>
      </c>
      <c r="M101" s="145"/>
      <c r="N101" s="145">
        <v>75.544038474127689</v>
      </c>
      <c r="O101" s="45"/>
      <c r="P101" s="46">
        <v>75.371070091783082</v>
      </c>
      <c r="Q101" s="46"/>
      <c r="R101" s="47">
        <f>IFERROR(([1]MASTER!G173/[1]MASTER!G12),"N/A")</f>
        <v>0.62241320639221476</v>
      </c>
      <c r="S101" s="48" t="str">
        <f>IFERROR(([1]MASTER!H173/[1]MASTER!H12),"N/A")</f>
        <v>N/A</v>
      </c>
      <c r="T101" s="38">
        <v>0.94499999999999995</v>
      </c>
      <c r="U101" s="38">
        <v>2.0299999999999998</v>
      </c>
      <c r="V101" s="39" t="s">
        <v>587</v>
      </c>
      <c r="W101" s="75"/>
      <c r="X101" s="39" t="s">
        <v>38</v>
      </c>
      <c r="Y101" s="29"/>
    </row>
    <row r="102" spans="1:25" s="60" customFormat="1" ht="156.94999999999999" customHeight="1" x14ac:dyDescent="0.45">
      <c r="A102" s="28">
        <v>99</v>
      </c>
      <c r="B102" s="30" t="s">
        <v>538</v>
      </c>
      <c r="C102" s="29" t="s">
        <v>588</v>
      </c>
      <c r="D102" s="30" t="s">
        <v>589</v>
      </c>
      <c r="E102" s="30" t="s">
        <v>590</v>
      </c>
      <c r="F102" s="85" t="s">
        <v>591</v>
      </c>
      <c r="G102" s="85" t="s">
        <v>33</v>
      </c>
      <c r="H102" s="30" t="s">
        <v>50</v>
      </c>
      <c r="I102" s="32" t="s">
        <v>51</v>
      </c>
      <c r="J102" s="39"/>
      <c r="K102" s="43" t="s">
        <v>36</v>
      </c>
      <c r="L102" s="146">
        <v>1</v>
      </c>
      <c r="M102" s="147"/>
      <c r="N102" s="147">
        <v>0.77831827658095898</v>
      </c>
      <c r="O102" s="56"/>
      <c r="P102" s="58">
        <v>1</v>
      </c>
      <c r="Q102" s="58"/>
      <c r="R102" s="47">
        <f>IFERROR(([1]MASTER!G174/[1]MASTER!G175),"N/A")</f>
        <v>1</v>
      </c>
      <c r="S102" s="48" t="str">
        <f>IFERROR(([1]MASTER!H174/[1]MASTER!H175),"N/A")</f>
        <v>N/A</v>
      </c>
      <c r="T102" s="148">
        <v>0.68</v>
      </c>
      <c r="U102" s="148">
        <v>0.81</v>
      </c>
      <c r="V102" s="32" t="s">
        <v>592</v>
      </c>
      <c r="W102" s="75"/>
      <c r="X102" s="39" t="s">
        <v>77</v>
      </c>
      <c r="Y102" s="29"/>
    </row>
    <row r="103" spans="1:25" s="60" customFormat="1" ht="156.94999999999999" customHeight="1" x14ac:dyDescent="0.4">
      <c r="A103" s="28">
        <v>100</v>
      </c>
      <c r="B103" s="30" t="s">
        <v>593</v>
      </c>
      <c r="C103" s="29" t="s">
        <v>594</v>
      </c>
      <c r="D103" s="30" t="s">
        <v>595</v>
      </c>
      <c r="E103" s="30" t="s">
        <v>596</v>
      </c>
      <c r="F103" s="31" t="s">
        <v>597</v>
      </c>
      <c r="G103" s="31" t="s">
        <v>33</v>
      </c>
      <c r="H103" s="30" t="s">
        <v>34</v>
      </c>
      <c r="I103" s="32" t="s">
        <v>51</v>
      </c>
      <c r="J103" s="32" t="s">
        <v>177</v>
      </c>
      <c r="K103" s="32" t="s">
        <v>43</v>
      </c>
      <c r="L103" s="138">
        <v>3.9350973223822909</v>
      </c>
      <c r="M103" s="139">
        <v>4.1042475118572943</v>
      </c>
      <c r="N103" s="140">
        <v>4.2641954153275812</v>
      </c>
      <c r="O103" s="34">
        <v>3.4504016672066604</v>
      </c>
      <c r="P103" s="79">
        <v>3.7161206143843253</v>
      </c>
      <c r="Q103" s="79">
        <f>IFERROR([1]MASTER!F177/[1]MASTER!F73,"N/A")</f>
        <v>3.616241649601017</v>
      </c>
      <c r="R103" s="79">
        <f>IFERROR([1]MASTER!G177/[1]MASTER!G73,"N/A")</f>
        <v>3.5403468468076968</v>
      </c>
      <c r="S103" s="81">
        <f>IFERROR([1]MASTER!H177/[1]MASTER!H73,"N/A")</f>
        <v>3.7833188817099765</v>
      </c>
      <c r="T103" s="32">
        <v>2.8</v>
      </c>
      <c r="U103" s="32">
        <v>6</v>
      </c>
      <c r="V103" s="39" t="s">
        <v>598</v>
      </c>
      <c r="W103" s="29" t="s">
        <v>91</v>
      </c>
      <c r="X103" s="39" t="s">
        <v>179</v>
      </c>
      <c r="Y103" s="30" t="s">
        <v>204</v>
      </c>
    </row>
    <row r="104" spans="1:25" s="60" customFormat="1" ht="156.94999999999999" customHeight="1" x14ac:dyDescent="0.4">
      <c r="A104" s="28">
        <v>101</v>
      </c>
      <c r="B104" s="30" t="s">
        <v>593</v>
      </c>
      <c r="C104" s="29" t="s">
        <v>599</v>
      </c>
      <c r="D104" s="30" t="s">
        <v>600</v>
      </c>
      <c r="E104" s="30" t="s">
        <v>601</v>
      </c>
      <c r="F104" s="31" t="s">
        <v>602</v>
      </c>
      <c r="G104" s="31" t="s">
        <v>33</v>
      </c>
      <c r="H104" s="30" t="s">
        <v>34</v>
      </c>
      <c r="I104" s="32" t="s">
        <v>51</v>
      </c>
      <c r="J104" s="32" t="s">
        <v>154</v>
      </c>
      <c r="K104" s="32" t="s">
        <v>43</v>
      </c>
      <c r="L104" s="77">
        <v>29601.499152542372</v>
      </c>
      <c r="M104" s="143">
        <v>38398.169491525427</v>
      </c>
      <c r="N104" s="143">
        <v>27034.004210526316</v>
      </c>
      <c r="O104" s="78">
        <v>30739.333333333332</v>
      </c>
      <c r="P104" s="79">
        <v>36570.589444444449</v>
      </c>
      <c r="Q104" s="103">
        <f>IFERROR([1]MASTER!F178/[1]MASTER!F179,"N/A")</f>
        <v>22536.42703703704</v>
      </c>
      <c r="R104" s="103">
        <f>IFERROR([1]MASTER!G178/[1]MASTER!G179,"N/A")</f>
        <v>16103.888888888889</v>
      </c>
      <c r="S104" s="149">
        <f>IFERROR([1]MASTER!H178/[1]MASTER!H179,"N/A")</f>
        <v>24075.738636363636</v>
      </c>
      <c r="T104" s="68">
        <v>48918</v>
      </c>
      <c r="U104" s="68">
        <v>145911</v>
      </c>
      <c r="V104" s="39" t="s">
        <v>603</v>
      </c>
      <c r="W104" s="29" t="s">
        <v>335</v>
      </c>
      <c r="X104" s="39" t="s">
        <v>38</v>
      </c>
      <c r="Y104" s="29"/>
    </row>
    <row r="105" spans="1:25" s="150" customFormat="1" ht="156.94999999999999" customHeight="1" x14ac:dyDescent="0.45">
      <c r="A105" s="28">
        <v>102</v>
      </c>
      <c r="B105" s="30" t="s">
        <v>593</v>
      </c>
      <c r="C105" s="29" t="s">
        <v>604</v>
      </c>
      <c r="D105" s="30" t="s">
        <v>605</v>
      </c>
      <c r="E105" s="30" t="s">
        <v>606</v>
      </c>
      <c r="F105" s="31" t="s">
        <v>607</v>
      </c>
      <c r="G105" s="31" t="s">
        <v>33</v>
      </c>
      <c r="H105" s="30" t="s">
        <v>34</v>
      </c>
      <c r="I105" s="32" t="s">
        <v>51</v>
      </c>
      <c r="J105" s="32" t="s">
        <v>154</v>
      </c>
      <c r="K105" s="32" t="s">
        <v>43</v>
      </c>
      <c r="L105" s="77">
        <v>18388.080238095237</v>
      </c>
      <c r="M105" s="78">
        <v>8167.2735024752474</v>
      </c>
      <c r="N105" s="78">
        <v>5399.6600000000008</v>
      </c>
      <c r="O105" s="78">
        <v>7556.3948990578738</v>
      </c>
      <c r="P105" s="79">
        <v>8254.2863733333343</v>
      </c>
      <c r="Q105" s="103">
        <f>IFERROR([1]MASTER!F180/[1]MASTER!F181,"N/A")</f>
        <v>6529.4068965517245</v>
      </c>
      <c r="R105" s="103">
        <f>IFERROR([1]MASTER!G180/[1]MASTER!G181,"N/A")</f>
        <v>7108.5430555555558</v>
      </c>
      <c r="S105" s="149">
        <f>IFERROR([1]MASTER!H180/[1]MASTER!H181,"N/A")</f>
        <v>8142.6931530343008</v>
      </c>
      <c r="T105" s="68">
        <v>13229</v>
      </c>
      <c r="U105" s="68">
        <v>30129</v>
      </c>
      <c r="V105" s="39" t="s">
        <v>608</v>
      </c>
      <c r="W105" s="75" t="s">
        <v>335</v>
      </c>
      <c r="X105" s="39" t="s">
        <v>38</v>
      </c>
      <c r="Y105" s="29"/>
    </row>
    <row r="106" spans="1:25" s="150" customFormat="1" ht="156.94999999999999" customHeight="1" x14ac:dyDescent="0.45">
      <c r="A106" s="29">
        <v>103</v>
      </c>
      <c r="B106" s="30" t="s">
        <v>593</v>
      </c>
      <c r="C106" s="29" t="s">
        <v>609</v>
      </c>
      <c r="D106" s="30" t="s">
        <v>610</v>
      </c>
      <c r="E106" s="30" t="s">
        <v>611</v>
      </c>
      <c r="F106" s="31" t="s">
        <v>612</v>
      </c>
      <c r="G106" s="31" t="s">
        <v>33</v>
      </c>
      <c r="H106" s="30" t="s">
        <v>83</v>
      </c>
      <c r="I106" s="32" t="s">
        <v>51</v>
      </c>
      <c r="J106" s="32"/>
      <c r="K106" s="43" t="s">
        <v>36</v>
      </c>
      <c r="L106" s="55">
        <v>5.5561312607944728</v>
      </c>
      <c r="M106" s="57"/>
      <c r="N106" s="57">
        <v>6.2687447346251055</v>
      </c>
      <c r="O106" s="57"/>
      <c r="P106" s="58">
        <v>8.9690140845070427</v>
      </c>
      <c r="Q106" s="58"/>
      <c r="R106" s="58">
        <f>IFERROR([1]MASTER!G182/[1]MASTER!G183,"N/A")</f>
        <v>9.6792452830188687</v>
      </c>
      <c r="S106" s="59" t="str">
        <f>IFERROR([1]MASTER!H182/[1]MASTER!H183,"N/A")</f>
        <v>N/A</v>
      </c>
      <c r="T106" s="32">
        <v>5.7</v>
      </c>
      <c r="U106" s="32">
        <v>7.3</v>
      </c>
      <c r="V106" s="32" t="s">
        <v>613</v>
      </c>
      <c r="W106" s="75"/>
      <c r="X106" s="39" t="s">
        <v>614</v>
      </c>
      <c r="Y106" s="29"/>
    </row>
    <row r="107" spans="1:25" s="150" customFormat="1" ht="156.94999999999999" customHeight="1" x14ac:dyDescent="0.45">
      <c r="A107" s="28">
        <v>104</v>
      </c>
      <c r="B107" s="30" t="s">
        <v>593</v>
      </c>
      <c r="C107" s="29" t="s">
        <v>615</v>
      </c>
      <c r="D107" s="30" t="s">
        <v>616</v>
      </c>
      <c r="E107" s="30" t="s">
        <v>611</v>
      </c>
      <c r="F107" s="31" t="s">
        <v>617</v>
      </c>
      <c r="G107" s="31" t="s">
        <v>33</v>
      </c>
      <c r="H107" s="30" t="s">
        <v>83</v>
      </c>
      <c r="I107" s="32" t="s">
        <v>51</v>
      </c>
      <c r="J107" s="32" t="s">
        <v>154</v>
      </c>
      <c r="K107" s="43" t="s">
        <v>36</v>
      </c>
      <c r="L107" s="55">
        <v>6.1984126984126986</v>
      </c>
      <c r="M107" s="142"/>
      <c r="N107" s="142">
        <v>6.9444444444444446</v>
      </c>
      <c r="O107" s="57"/>
      <c r="P107" s="58">
        <v>7.2479224376731306</v>
      </c>
      <c r="Q107" s="58"/>
      <c r="R107" s="58">
        <f>IFERROR([1]MASTER!G184/[1]MASTER!G185,"N/A")</f>
        <v>6.9489361702127663</v>
      </c>
      <c r="S107" s="59" t="str">
        <f>IFERROR([1]MASTER!H184/[1]MASTER!H185,"N/A")</f>
        <v>N/A</v>
      </c>
      <c r="T107" s="32">
        <v>3.1</v>
      </c>
      <c r="U107" s="32">
        <v>5.8</v>
      </c>
      <c r="V107" s="32" t="s">
        <v>618</v>
      </c>
      <c r="W107" s="75"/>
      <c r="X107" s="39" t="s">
        <v>614</v>
      </c>
      <c r="Y107" s="29"/>
    </row>
    <row r="108" spans="1:25" s="150" customFormat="1" ht="156.94999999999999" customHeight="1" x14ac:dyDescent="0.45">
      <c r="A108" s="28">
        <v>105</v>
      </c>
      <c r="B108" s="30" t="s">
        <v>593</v>
      </c>
      <c r="C108" s="29" t="s">
        <v>619</v>
      </c>
      <c r="D108" s="30" t="s">
        <v>620</v>
      </c>
      <c r="E108" s="30" t="s">
        <v>621</v>
      </c>
      <c r="F108" s="31" t="s">
        <v>622</v>
      </c>
      <c r="G108" s="31" t="s">
        <v>33</v>
      </c>
      <c r="H108" s="30" t="s">
        <v>34</v>
      </c>
      <c r="I108" s="32" t="s">
        <v>51</v>
      </c>
      <c r="J108" s="32" t="s">
        <v>154</v>
      </c>
      <c r="K108" s="32" t="s">
        <v>43</v>
      </c>
      <c r="L108" s="116">
        <v>2627.6556349206348</v>
      </c>
      <c r="M108" s="151">
        <v>2445.2846534653463</v>
      </c>
      <c r="N108" s="151">
        <v>1846.7849843587071</v>
      </c>
      <c r="O108" s="117">
        <v>2579.2779273216688</v>
      </c>
      <c r="P108" s="79">
        <v>2723.0090666666665</v>
      </c>
      <c r="Q108" s="79">
        <f>IFERROR([1]MASTER!F186/[1]MASTER!F181,"N/A")</f>
        <v>1822.1255172413794</v>
      </c>
      <c r="R108" s="103">
        <f>IFERROR([1]MASTER!G186/[1]MASTER!G181,"N/A")</f>
        <v>1599.625</v>
      </c>
      <c r="S108" s="152">
        <f>IFERROR([1]MASTER!H186/[1]MASTER!H181,"N/A")</f>
        <v>2583.9918997361478</v>
      </c>
      <c r="T108" s="153">
        <v>2550</v>
      </c>
      <c r="U108" s="153">
        <v>6552</v>
      </c>
      <c r="V108" s="39" t="s">
        <v>623</v>
      </c>
      <c r="W108" s="75" t="s">
        <v>464</v>
      </c>
      <c r="X108" s="39" t="s">
        <v>38</v>
      </c>
      <c r="Y108" s="29"/>
    </row>
    <row r="109" spans="1:25" s="150" customFormat="1" ht="156.94999999999999" customHeight="1" x14ac:dyDescent="0.4">
      <c r="A109" s="28">
        <v>106</v>
      </c>
      <c r="B109" s="30" t="s">
        <v>593</v>
      </c>
      <c r="C109" s="29" t="s">
        <v>624</v>
      </c>
      <c r="D109" s="30" t="s">
        <v>625</v>
      </c>
      <c r="E109" s="30" t="s">
        <v>626</v>
      </c>
      <c r="F109" s="31" t="s">
        <v>627</v>
      </c>
      <c r="G109" s="31" t="s">
        <v>33</v>
      </c>
      <c r="H109" s="30" t="s">
        <v>34</v>
      </c>
      <c r="I109" s="32" t="s">
        <v>51</v>
      </c>
      <c r="J109" s="32"/>
      <c r="K109" s="32" t="s">
        <v>43</v>
      </c>
      <c r="L109" s="116">
        <v>4970.0338983050851</v>
      </c>
      <c r="M109" s="151">
        <v>8150.3050847457625</v>
      </c>
      <c r="N109" s="151">
        <v>7050.6842105263158</v>
      </c>
      <c r="O109" s="117">
        <v>5038.7037037037035</v>
      </c>
      <c r="P109" s="79">
        <v>4344.9827777777782</v>
      </c>
      <c r="Q109" s="79">
        <f>IFERROR([1]MASTER!F187/[1]MASTER!F179,"N/A")</f>
        <v>4691.8518518518522</v>
      </c>
      <c r="R109" s="103">
        <f>IFERROR([1]MASTER!G187/[1]MASTER!G179,"N/A")</f>
        <v>5152.5925925925922</v>
      </c>
      <c r="S109" s="149">
        <f>IFERROR([1]MASTER!H187/[1]MASTER!H179,"N/A")</f>
        <v>3756.6295454545452</v>
      </c>
      <c r="T109" s="153">
        <v>7962</v>
      </c>
      <c r="U109" s="153">
        <v>12077</v>
      </c>
      <c r="V109" s="39" t="s">
        <v>628</v>
      </c>
      <c r="W109" s="29" t="s">
        <v>335</v>
      </c>
      <c r="X109" s="39" t="s">
        <v>38</v>
      </c>
      <c r="Y109" s="29"/>
    </row>
    <row r="110" spans="1:25" s="150" customFormat="1" ht="156.94999999999999" customHeight="1" x14ac:dyDescent="0.45">
      <c r="A110" s="28">
        <v>107</v>
      </c>
      <c r="B110" s="30" t="s">
        <v>593</v>
      </c>
      <c r="C110" s="29" t="s">
        <v>629</v>
      </c>
      <c r="D110" s="30" t="s">
        <v>630</v>
      </c>
      <c r="E110" s="30" t="s">
        <v>631</v>
      </c>
      <c r="F110" s="31" t="s">
        <v>632</v>
      </c>
      <c r="G110" s="31" t="s">
        <v>33</v>
      </c>
      <c r="H110" s="30" t="s">
        <v>34</v>
      </c>
      <c r="I110" s="32" t="s">
        <v>51</v>
      </c>
      <c r="J110" s="32"/>
      <c r="K110" s="32" t="s">
        <v>43</v>
      </c>
      <c r="L110" s="77">
        <v>1035.6254826254826</v>
      </c>
      <c r="M110" s="143">
        <v>1927.1680082987552</v>
      </c>
      <c r="N110" s="143">
        <v>2022.0493467336685</v>
      </c>
      <c r="O110" s="78">
        <v>8244.3796875000007</v>
      </c>
      <c r="P110" s="79">
        <v>884.52054794520552</v>
      </c>
      <c r="Q110" s="103">
        <f>IFERROR([1]MASTER!F188/[1]MASTER!F189,"N/A")</f>
        <v>1107.0839153439154</v>
      </c>
      <c r="R110" s="103">
        <f>IFERROR([1]MASTER!G188/[1]MASTER!G189,"N/A")</f>
        <v>1336.0386976744187</v>
      </c>
      <c r="S110" s="149">
        <f>IFERROR([1]MASTER!H188/[1]MASTER!H189,"N/A")</f>
        <v>679.07054852320675</v>
      </c>
      <c r="T110" s="68">
        <v>3680</v>
      </c>
      <c r="U110" s="68">
        <v>13953</v>
      </c>
      <c r="V110" s="39" t="s">
        <v>633</v>
      </c>
      <c r="W110" s="75" t="s">
        <v>335</v>
      </c>
      <c r="X110" s="39" t="s">
        <v>38</v>
      </c>
      <c r="Y110" s="29"/>
    </row>
    <row r="111" spans="1:25" s="150" customFormat="1" ht="156.94999999999999" customHeight="1" x14ac:dyDescent="0.45">
      <c r="A111" s="28">
        <v>108</v>
      </c>
      <c r="B111" s="30" t="s">
        <v>593</v>
      </c>
      <c r="C111" s="29" t="s">
        <v>634</v>
      </c>
      <c r="D111" s="30" t="s">
        <v>635</v>
      </c>
      <c r="E111" s="30" t="s">
        <v>636</v>
      </c>
      <c r="F111" s="85" t="s">
        <v>637</v>
      </c>
      <c r="G111" s="85" t="s">
        <v>33</v>
      </c>
      <c r="H111" s="30" t="s">
        <v>34</v>
      </c>
      <c r="I111" s="32" t="s">
        <v>51</v>
      </c>
      <c r="J111" s="32" t="s">
        <v>35</v>
      </c>
      <c r="K111" s="43" t="s">
        <v>36</v>
      </c>
      <c r="L111" s="43">
        <v>28986.523618307427</v>
      </c>
      <c r="M111" s="154"/>
      <c r="N111" s="154">
        <v>22974.780699241786</v>
      </c>
      <c r="O111" s="76"/>
      <c r="P111" s="58">
        <v>10074.34761971831</v>
      </c>
      <c r="Q111" s="58"/>
      <c r="R111" s="126">
        <f>IFERROR([1]MASTER!G190/[1]MASTER!G183,"N/A")</f>
        <v>26083.572206095792</v>
      </c>
      <c r="S111" s="127" t="str">
        <f>IFERROR([1]MASTER!H190/[1]MASTER!H183,"N/A")</f>
        <v>N/A</v>
      </c>
      <c r="T111" s="68">
        <v>21138</v>
      </c>
      <c r="U111" s="68">
        <v>37832</v>
      </c>
      <c r="V111" s="39" t="s">
        <v>638</v>
      </c>
      <c r="W111" s="75"/>
      <c r="X111" s="39" t="s">
        <v>38</v>
      </c>
      <c r="Y111" s="29"/>
    </row>
    <row r="112" spans="1:25" s="27" customFormat="1" ht="33.75" x14ac:dyDescent="0.5">
      <c r="B112" s="155"/>
      <c r="D112" s="156"/>
      <c r="J112" s="155"/>
      <c r="P112" s="157"/>
      <c r="Q112" s="157"/>
      <c r="R112" s="157"/>
      <c r="S112" s="157"/>
      <c r="V112" s="155"/>
      <c r="W112" s="158"/>
      <c r="X112" s="159"/>
      <c r="Y112" s="159"/>
    </row>
    <row r="113" spans="2:25" s="27" customFormat="1" ht="27.75" customHeight="1" x14ac:dyDescent="0.4">
      <c r="B113" s="163" t="s">
        <v>639</v>
      </c>
      <c r="C113" s="164"/>
      <c r="D113" s="164"/>
      <c r="E113" s="164"/>
      <c r="F113" s="164"/>
      <c r="G113" s="164"/>
      <c r="H113" s="164"/>
      <c r="I113" s="164"/>
      <c r="J113" s="164"/>
      <c r="K113" s="165"/>
      <c r="P113" s="160"/>
      <c r="Q113" s="160"/>
      <c r="R113" s="160"/>
      <c r="S113" s="160"/>
      <c r="V113" s="155"/>
      <c r="W113" s="158"/>
      <c r="X113" s="159"/>
      <c r="Y113" s="159"/>
    </row>
    <row r="114" spans="2:25" ht="26.25" customHeight="1" x14ac:dyDescent="0.25">
      <c r="B114" s="175" t="s">
        <v>640</v>
      </c>
      <c r="C114" s="176"/>
      <c r="D114" s="176"/>
      <c r="E114" s="176"/>
      <c r="F114" s="176"/>
      <c r="G114" s="176"/>
      <c r="H114" s="176"/>
      <c r="I114" s="176"/>
      <c r="J114" s="176"/>
      <c r="K114" s="177"/>
    </row>
    <row r="115" spans="2:25" ht="26.25" customHeight="1" x14ac:dyDescent="0.25">
      <c r="B115" s="163" t="s">
        <v>641</v>
      </c>
      <c r="C115" s="164"/>
      <c r="D115" s="164"/>
      <c r="E115" s="164"/>
      <c r="F115" s="164"/>
      <c r="G115" s="164"/>
      <c r="H115" s="164"/>
      <c r="I115" s="164"/>
      <c r="J115" s="164"/>
      <c r="K115" s="165"/>
    </row>
  </sheetData>
  <mergeCells count="7">
    <mergeCell ref="B115:K115"/>
    <mergeCell ref="A1:X1"/>
    <mergeCell ref="A2:I2"/>
    <mergeCell ref="L2:R2"/>
    <mergeCell ref="T2:U2"/>
    <mergeCell ref="B113:K113"/>
    <mergeCell ref="B114:K114"/>
  </mergeCells>
  <conditionalFormatting sqref="W4:W111">
    <cfRule type="expression" dxfId="4" priority="1">
      <formula>$W4="N/D"</formula>
    </cfRule>
    <cfRule type="expression" dxfId="3" priority="2">
      <formula>$W4="Pendiente"</formula>
    </cfRule>
    <cfRule type="expression" dxfId="2" priority="3">
      <formula>$W4="Amarillo"</formula>
    </cfRule>
    <cfRule type="expression" dxfId="1" priority="4">
      <formula>$W4="Rojo"</formula>
    </cfRule>
    <cfRule type="expression" dxfId="0" priority="5">
      <formula>$W4="Verde"</formula>
    </cfRule>
  </conditionalFormatting>
  <pageMargins left="0.70866141732283472" right="0.70866141732283472" top="0.74803149606299213" bottom="0.74803149606299213" header="0.31496062992125984" footer="0.31496062992125984"/>
  <pageSetup scale="14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Nueva BD Indicadores</vt:lpstr>
      <vt:lpstr>'Nueva BD Indicadores'!Print_Area</vt:lpstr>
      <vt:lpstr>'Nueva BD Indicadores'!Print_Titles</vt:lpstr>
      <vt:lpstr>va</vt:lpstr>
      <vt:lpstr>val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Paola Gonzalez Venegas</dc:creator>
  <cp:lastModifiedBy>Roberto Alvarado Villareal</cp:lastModifiedBy>
  <dcterms:created xsi:type="dcterms:W3CDTF">2017-10-18T18:23:57Z</dcterms:created>
  <dcterms:modified xsi:type="dcterms:W3CDTF">2018-01-22T19:33:09Z</dcterms:modified>
</cp:coreProperties>
</file>